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iciosEmpresarial\Desktop\Informe Económico CCS 2022 V.F\"/>
    </mc:Choice>
  </mc:AlternateContent>
  <xr:revisionPtr revIDLastSave="0" documentId="13_ncr:1_{953179B0-2A61-4BB5-9B9A-956AFBB62A33}" xr6:coauthVersionLast="47" xr6:coauthVersionMax="47" xr10:uidLastSave="{00000000-0000-0000-0000-000000000000}"/>
  <bookViews>
    <workbookView xWindow="-120" yWindow="-120" windowWidth="20730" windowHeight="11160" activeTab="28" xr2:uid="{00000000-000D-0000-FFFF-FFFF00000000}"/>
  </bookViews>
  <sheets>
    <sheet name="No. Hab. J. CCSincelejo" sheetId="1" r:id="rId1"/>
    <sheet name="No. Hab x sexo J. CCSincelejo.." sheetId="20" r:id="rId2"/>
    <sheet name="No. Hab por edad" sheetId="3" r:id="rId3"/>
    <sheet name="No. Hab x Mpio J. CCS" sheetId="36" r:id="rId4"/>
    <sheet name="Naciminetos CCSincelejo." sheetId="26" r:id="rId5"/>
    <sheet name="Naciminetos x sexo CCSincelejo." sheetId="27" r:id="rId6"/>
    <sheet name="Defunciones Fetales CCSicnelejo" sheetId="30" r:id="rId7"/>
    <sheet name="Defunciones Fetales X Sexo CCS" sheetId="33" r:id="rId8"/>
    <sheet name="Defunciones No Fetales CCS" sheetId="34" r:id="rId9"/>
    <sheet name="Defun. No Fetales X Sexo CCS" sheetId="38" r:id="rId10"/>
    <sheet name="Def. No Fetales por Causas" sheetId="35" r:id="rId11"/>
    <sheet name="Valor Presupuesto Municipal " sheetId="7" r:id="rId12"/>
    <sheet name="Presupuesto Mpal. Educación" sheetId="8" r:id="rId13"/>
    <sheet name="Presupuesto Mpal. Salud" sheetId="9" r:id="rId14"/>
    <sheet name="Presupuesto Mpal. Funcionaminet" sheetId="24" r:id="rId15"/>
    <sheet name="Valor recaudo" sheetId="13" r:id="rId16"/>
    <sheet name="POBL E.A X SEXO" sheetId="10" r:id="rId17"/>
    <sheet name="N° DE PER OCUP X SEXO " sheetId="11" r:id="rId18"/>
    <sheet name="N° DE PER DESOCUP X SEXO  " sheetId="12" r:id="rId19"/>
    <sheet name="Instituciones (EPBM)" sheetId="39" r:id="rId20"/>
    <sheet name="Instituciones (EPBM) por Mpio" sheetId="41" r:id="rId21"/>
    <sheet name="# Matricula (EPBM) CCS " sheetId="18" r:id="rId22"/>
    <sheet name="Instituciones E.S" sheetId="28" r:id="rId23"/>
    <sheet name="Matriculados (E.S) X IES CCS" sheetId="42" r:id="rId24"/>
    <sheet name="Matriculados (E.S) X MPIO" sheetId="44" r:id="rId25"/>
    <sheet name="Matriculados (E.S) X N. de Form" sheetId="45" r:id="rId26"/>
    <sheet name="CS, Clínicas y Hospitales" sheetId="46" r:id="rId27"/>
    <sheet name="No. Afiliados por regimen " sheetId="15" r:id="rId28"/>
    <sheet name="Afiliados por Regimen CCS" sheetId="14" r:id="rId29"/>
    <sheet name="No. de poteciales sufragentes" sheetId="2" r:id="rId30"/>
  </sheets>
  <externalReferences>
    <externalReference r:id="rId31"/>
    <externalReference r:id="rId32"/>
    <externalReference r:id="rId33"/>
  </externalReferences>
  <definedNames>
    <definedName name="_xlnm._FilterDatabase" localSheetId="10" hidden="1">'Def. No Fetales por Causas'!$A$4:$C$73</definedName>
    <definedName name="_xlnm._FilterDatabase" localSheetId="19" hidden="1">'Instituciones (EPBM)'!$A$7:$V$7</definedName>
    <definedName name="_xlnm._FilterDatabase" localSheetId="20" hidden="1">'Instituciones (EPBM) por Mpio'!$A$4:$C$26</definedName>
    <definedName name="_xlnm._FilterDatabase" localSheetId="25" hidden="1">'Matriculados (E.S) X N. de Form'!$A$5:$L$17</definedName>
    <definedName name="_xlnm._FilterDatabase" localSheetId="27" hidden="1">'No. Afiliados por regimen '!$A$5:$AP$26</definedName>
    <definedName name="_xlnm._FilterDatabase" localSheetId="3" hidden="1">'No. Hab x Mpio J. CCS'!$A$4:$B$25</definedName>
    <definedName name="_xlnm._FilterDatabase" localSheetId="12" hidden="1">'Presupuesto Mpal. Educación'!$A$5:$M$31</definedName>
    <definedName name="_xlnm._FilterDatabase" localSheetId="14" hidden="1">'Presupuesto Mpal. Funcionaminet'!$A$5:$L$29</definedName>
    <definedName name="_xlnm._FilterDatabase" localSheetId="13" hidden="1">'Presupuesto Mpal. Salud'!$A$5:$M$31</definedName>
    <definedName name="_xlnm._FilterDatabase" localSheetId="11" hidden="1">'Valor Presupuesto Municipal '!$A$5:$N$32</definedName>
    <definedName name="_xlnm._FilterDatabase" localSheetId="15" hidden="1">'Valor recaudo'!$A$5:$N$31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4" l="1"/>
  <c r="C13" i="34"/>
  <c r="C12" i="34"/>
  <c r="C11" i="34"/>
  <c r="C10" i="34"/>
  <c r="C9" i="34"/>
  <c r="C8" i="34"/>
  <c r="C7" i="34"/>
  <c r="C6" i="34"/>
  <c r="C19" i="14"/>
  <c r="D19" i="14"/>
  <c r="B19" i="14"/>
  <c r="E23" i="20"/>
  <c r="F18" i="20"/>
  <c r="E19" i="20"/>
  <c r="E18" i="20"/>
  <c r="C18" i="11"/>
  <c r="B16" i="10"/>
  <c r="C16" i="1"/>
  <c r="G23" i="20"/>
  <c r="F24" i="20" s="1"/>
  <c r="E6" i="3"/>
  <c r="I27" i="15"/>
  <c r="C28" i="46"/>
  <c r="D28" i="46"/>
  <c r="B28" i="46"/>
  <c r="E24" i="20" l="1"/>
  <c r="C15" i="45"/>
  <c r="D15" i="45"/>
  <c r="E15" i="45"/>
  <c r="F15" i="45"/>
  <c r="G15" i="45"/>
  <c r="H15" i="45"/>
  <c r="I15" i="45"/>
  <c r="J15" i="45"/>
  <c r="K15" i="45"/>
  <c r="B15" i="45"/>
  <c r="D19" i="42"/>
  <c r="D20" i="42"/>
  <c r="D21" i="42"/>
  <c r="D22" i="42"/>
  <c r="D23" i="42"/>
  <c r="D24" i="42"/>
  <c r="D25" i="42"/>
  <c r="D26" i="42"/>
  <c r="D27" i="42"/>
  <c r="D18" i="42"/>
  <c r="L27" i="44"/>
  <c r="K27" i="44"/>
  <c r="J27" i="44"/>
  <c r="I27" i="44"/>
  <c r="H27" i="44"/>
  <c r="G27" i="44"/>
  <c r="F27" i="44"/>
  <c r="E27" i="44"/>
  <c r="D27" i="44"/>
  <c r="C27" i="44"/>
  <c r="B10" i="42"/>
  <c r="C11" i="42" s="1"/>
  <c r="D11" i="42"/>
  <c r="E11" i="42"/>
  <c r="F11" i="42"/>
  <c r="G11" i="42"/>
  <c r="H11" i="42"/>
  <c r="I11" i="42"/>
  <c r="J11" i="42"/>
  <c r="K11" i="42"/>
  <c r="K10" i="42"/>
  <c r="J10" i="42"/>
  <c r="I10" i="42"/>
  <c r="H10" i="42"/>
  <c r="G10" i="42"/>
  <c r="F10" i="42"/>
  <c r="E10" i="42"/>
  <c r="D10" i="42"/>
  <c r="C10" i="42"/>
  <c r="B26" i="41"/>
  <c r="M40" i="39" l="1"/>
  <c r="M39" i="39"/>
  <c r="C11" i="11"/>
  <c r="D11" i="11"/>
  <c r="E11" i="11"/>
  <c r="E12" i="11" s="1"/>
  <c r="F11" i="11"/>
  <c r="G11" i="11"/>
  <c r="H11" i="11"/>
  <c r="I11" i="11"/>
  <c r="J11" i="11"/>
  <c r="K11" i="11"/>
  <c r="B11" i="11"/>
  <c r="D27" i="9"/>
  <c r="C27" i="9"/>
  <c r="G6" i="38"/>
  <c r="G7" i="38"/>
  <c r="G8" i="38"/>
  <c r="G9" i="38"/>
  <c r="G10" i="38"/>
  <c r="G11" i="38"/>
  <c r="G12" i="38"/>
  <c r="G13" i="38"/>
  <c r="G14" i="38"/>
  <c r="G15" i="38"/>
  <c r="G5" i="38"/>
  <c r="B26" i="36"/>
  <c r="D22" i="18"/>
  <c r="D23" i="18"/>
  <c r="D24" i="18"/>
  <c r="D25" i="18"/>
  <c r="D26" i="18"/>
  <c r="D27" i="18"/>
  <c r="D28" i="18"/>
  <c r="D21" i="18"/>
  <c r="F22" i="18"/>
  <c r="F23" i="18"/>
  <c r="F24" i="18"/>
  <c r="F25" i="18"/>
  <c r="F26" i="18"/>
  <c r="F27" i="18"/>
  <c r="F28" i="18"/>
  <c r="F4" i="18"/>
  <c r="G26" i="2"/>
  <c r="D26" i="2"/>
  <c r="D25" i="2"/>
  <c r="D20" i="2"/>
  <c r="D21" i="2"/>
  <c r="D22" i="2"/>
  <c r="D23" i="2"/>
  <c r="D2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5" i="2"/>
  <c r="J26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5" i="2"/>
  <c r="C27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6" i="24"/>
  <c r="C12" i="11" l="1"/>
  <c r="D12" i="11"/>
  <c r="D54" i="15"/>
  <c r="E54" i="15"/>
  <c r="F54" i="15"/>
  <c r="G54" i="15"/>
  <c r="H54" i="15"/>
  <c r="H55" i="15" s="1"/>
  <c r="I54" i="15"/>
  <c r="J54" i="15"/>
  <c r="K54" i="15"/>
  <c r="L54" i="15"/>
  <c r="L55" i="15" s="1"/>
  <c r="C54" i="15"/>
  <c r="AS27" i="15"/>
  <c r="AR27" i="15"/>
  <c r="AQ27" i="15"/>
  <c r="AT26" i="15"/>
  <c r="AT25" i="15"/>
  <c r="AT24" i="15"/>
  <c r="AT23" i="15"/>
  <c r="AT22" i="15"/>
  <c r="AT21" i="15"/>
  <c r="AT20" i="15"/>
  <c r="AT19" i="15"/>
  <c r="AT18" i="15"/>
  <c r="AT17" i="15"/>
  <c r="AT16" i="15"/>
  <c r="AT15" i="15"/>
  <c r="AT14" i="15"/>
  <c r="AT13" i="15"/>
  <c r="AT12" i="15"/>
  <c r="AT11" i="15"/>
  <c r="AT10" i="15"/>
  <c r="AT9" i="15"/>
  <c r="AT8" i="15"/>
  <c r="AT7" i="15"/>
  <c r="AT6" i="15"/>
  <c r="C82" i="15"/>
  <c r="D82" i="15"/>
  <c r="E82" i="15"/>
  <c r="F82" i="15"/>
  <c r="I55" i="15" l="1"/>
  <c r="E55" i="15"/>
  <c r="G55" i="15"/>
  <c r="K55" i="15"/>
  <c r="J55" i="15"/>
  <c r="F55" i="15"/>
  <c r="D55" i="15"/>
  <c r="AT27" i="15"/>
  <c r="AG29" i="39"/>
  <c r="AL29" i="39"/>
  <c r="AK29" i="39"/>
  <c r="AJ29" i="39"/>
  <c r="AI29" i="39"/>
  <c r="AH29" i="39"/>
  <c r="C11" i="41"/>
  <c r="C25" i="41" l="1"/>
  <c r="C23" i="41"/>
  <c r="C21" i="41"/>
  <c r="C22" i="41"/>
  <c r="C19" i="41"/>
  <c r="C18" i="41"/>
  <c r="C5" i="41"/>
  <c r="C14" i="41"/>
  <c r="C15" i="41"/>
  <c r="C9" i="41"/>
  <c r="C16" i="41"/>
  <c r="C13" i="41"/>
  <c r="C24" i="41"/>
  <c r="C7" i="41"/>
  <c r="C12" i="41"/>
  <c r="C17" i="41"/>
  <c r="C6" i="41"/>
  <c r="C8" i="41"/>
  <c r="C10" i="41"/>
  <c r="C20" i="41"/>
  <c r="C26" i="41" l="1"/>
  <c r="M36" i="39"/>
  <c r="M37" i="39"/>
  <c r="M38" i="39"/>
  <c r="M35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B21" i="1" l="1"/>
  <c r="B10" i="12"/>
  <c r="K10" i="11"/>
  <c r="K10" i="12"/>
  <c r="L27" i="8"/>
  <c r="N6" i="7"/>
  <c r="O24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5" i="13"/>
  <c r="O26" i="13"/>
  <c r="O6" i="13"/>
  <c r="M27" i="24"/>
  <c r="L27" i="24"/>
  <c r="N27" i="24" s="1"/>
  <c r="K27" i="24"/>
  <c r="J27" i="24"/>
  <c r="I27" i="24"/>
  <c r="H27" i="24"/>
  <c r="G27" i="24"/>
  <c r="F27" i="24"/>
  <c r="E27" i="24"/>
  <c r="D27" i="24"/>
  <c r="M27" i="13"/>
  <c r="J27" i="13"/>
  <c r="K27" i="13"/>
  <c r="L27" i="13"/>
  <c r="N27" i="13"/>
  <c r="O27" i="13" s="1"/>
  <c r="B8" i="12" l="1"/>
  <c r="B9" i="12"/>
  <c r="K8" i="12"/>
  <c r="K9" i="12"/>
  <c r="K9" i="11"/>
  <c r="N26" i="9" l="1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6" i="8"/>
  <c r="M27" i="8"/>
  <c r="N27" i="8" s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L27" i="7"/>
  <c r="F27" i="7"/>
  <c r="I27" i="7"/>
  <c r="C9" i="30"/>
  <c r="C6" i="30"/>
  <c r="G14" i="27"/>
  <c r="G15" i="27"/>
  <c r="E6" i="27"/>
  <c r="E7" i="27"/>
  <c r="E8" i="27"/>
  <c r="E9" i="27"/>
  <c r="E10" i="27"/>
  <c r="E11" i="27"/>
  <c r="E12" i="27"/>
  <c r="E13" i="27"/>
  <c r="E14" i="27"/>
  <c r="E15" i="27"/>
  <c r="E5" i="27"/>
  <c r="C6" i="27"/>
  <c r="C7" i="27"/>
  <c r="C8" i="27"/>
  <c r="C9" i="27"/>
  <c r="C10" i="27"/>
  <c r="C11" i="27"/>
  <c r="C12" i="27"/>
  <c r="C13" i="27"/>
  <c r="C14" i="27"/>
  <c r="C15" i="27"/>
  <c r="C5" i="27"/>
  <c r="F13" i="27"/>
  <c r="G13" i="27" s="1"/>
  <c r="F12" i="27"/>
  <c r="G12" i="27" s="1"/>
  <c r="F11" i="27"/>
  <c r="G11" i="27" s="1"/>
  <c r="F10" i="27"/>
  <c r="G10" i="27" s="1"/>
  <c r="F9" i="27"/>
  <c r="G9" i="27" s="1"/>
  <c r="F8" i="27"/>
  <c r="G8" i="27" s="1"/>
  <c r="F7" i="27"/>
  <c r="G7" i="27" s="1"/>
  <c r="F6" i="27"/>
  <c r="G6" i="27" s="1"/>
  <c r="F5" i="27"/>
  <c r="G5" i="27" s="1"/>
  <c r="C12" i="26" l="1"/>
  <c r="B73" i="35" l="1"/>
  <c r="C61" i="35" s="1"/>
  <c r="H15" i="38"/>
  <c r="E15" i="38" s="1"/>
  <c r="H14" i="38"/>
  <c r="E14" i="38" s="1"/>
  <c r="F13" i="38"/>
  <c r="D13" i="38"/>
  <c r="F12" i="38"/>
  <c r="D12" i="38"/>
  <c r="F11" i="38"/>
  <c r="D11" i="38"/>
  <c r="F10" i="38"/>
  <c r="H10" i="38" s="1"/>
  <c r="C10" i="38" s="1"/>
  <c r="D10" i="38"/>
  <c r="F9" i="38"/>
  <c r="D9" i="38"/>
  <c r="F8" i="38"/>
  <c r="D8" i="38"/>
  <c r="F7" i="38"/>
  <c r="D7" i="38"/>
  <c r="F6" i="38"/>
  <c r="H6" i="38" s="1"/>
  <c r="C6" i="38" s="1"/>
  <c r="D6" i="38"/>
  <c r="F5" i="38"/>
  <c r="D5" i="38"/>
  <c r="B21" i="34"/>
  <c r="B21" i="30"/>
  <c r="H12" i="38" l="1"/>
  <c r="E12" i="38" s="1"/>
  <c r="H7" i="38"/>
  <c r="C7" i="38" s="1"/>
  <c r="H11" i="38"/>
  <c r="C11" i="38" s="1"/>
  <c r="H8" i="38"/>
  <c r="E8" i="38" s="1"/>
  <c r="E10" i="38"/>
  <c r="E6" i="38"/>
  <c r="C22" i="35"/>
  <c r="C45" i="35"/>
  <c r="C49" i="35"/>
  <c r="C27" i="35"/>
  <c r="C19" i="35"/>
  <c r="C31" i="35"/>
  <c r="C51" i="35"/>
  <c r="C65" i="35"/>
  <c r="C10" i="35"/>
  <c r="C64" i="35"/>
  <c r="C37" i="35"/>
  <c r="C55" i="35"/>
  <c r="C54" i="35"/>
  <c r="C13" i="35"/>
  <c r="C52" i="35"/>
  <c r="C24" i="35"/>
  <c r="C43" i="35"/>
  <c r="C8" i="35"/>
  <c r="C17" i="35"/>
  <c r="C12" i="35"/>
  <c r="C56" i="35"/>
  <c r="C44" i="35"/>
  <c r="C41" i="35"/>
  <c r="C35" i="35"/>
  <c r="C46" i="35"/>
  <c r="C36" i="35"/>
  <c r="C42" i="35"/>
  <c r="C47" i="35"/>
  <c r="C53" i="35"/>
  <c r="C18" i="35"/>
  <c r="C34" i="35"/>
  <c r="C20" i="35"/>
  <c r="C62" i="35"/>
  <c r="C15" i="35"/>
  <c r="C11" i="35"/>
  <c r="C21" i="35"/>
  <c r="C32" i="35"/>
  <c r="C9" i="35"/>
  <c r="C72" i="35"/>
  <c r="C71" i="35"/>
  <c r="C50" i="35"/>
  <c r="C59" i="35"/>
  <c r="C7" i="35"/>
  <c r="C6" i="35"/>
  <c r="C16" i="35"/>
  <c r="C26" i="35"/>
  <c r="C25" i="35"/>
  <c r="C38" i="35"/>
  <c r="C30" i="35"/>
  <c r="C68" i="35"/>
  <c r="C57" i="35"/>
  <c r="C48" i="35"/>
  <c r="C28" i="35"/>
  <c r="C14" i="35"/>
  <c r="C67" i="35"/>
  <c r="C39" i="35"/>
  <c r="C66" i="35"/>
  <c r="C60" i="35"/>
  <c r="C29" i="35"/>
  <c r="C33" i="35"/>
  <c r="C70" i="35"/>
  <c r="C69" i="35"/>
  <c r="C40" i="35"/>
  <c r="C63" i="35"/>
  <c r="C23" i="35"/>
  <c r="C5" i="35"/>
  <c r="C58" i="35"/>
  <c r="C12" i="38"/>
  <c r="H5" i="38"/>
  <c r="C5" i="38" s="1"/>
  <c r="E7" i="38"/>
  <c r="H9" i="38"/>
  <c r="C9" i="38" s="1"/>
  <c r="E11" i="38"/>
  <c r="H13" i="38"/>
  <c r="C13" i="38" s="1"/>
  <c r="C15" i="38"/>
  <c r="C14" i="38"/>
  <c r="C8" i="38" l="1"/>
  <c r="C24" i="38"/>
  <c r="E9" i="38"/>
  <c r="E5" i="38"/>
  <c r="D24" i="38" s="1"/>
  <c r="E13" i="38"/>
  <c r="C6" i="36" l="1"/>
  <c r="C23" i="36" l="1"/>
  <c r="C9" i="36"/>
  <c r="C25" i="36"/>
  <c r="C21" i="36"/>
  <c r="C17" i="36"/>
  <c r="C13" i="36"/>
  <c r="C24" i="36"/>
  <c r="C20" i="36"/>
  <c r="C16" i="36"/>
  <c r="C12" i="36"/>
  <c r="C8" i="36"/>
  <c r="C19" i="36"/>
  <c r="C15" i="36"/>
  <c r="C11" i="36"/>
  <c r="C7" i="36"/>
  <c r="C5" i="36"/>
  <c r="C22" i="36"/>
  <c r="C18" i="36"/>
  <c r="C14" i="36"/>
  <c r="C10" i="36"/>
  <c r="C26" i="36" l="1"/>
  <c r="H15" i="33" l="1"/>
  <c r="B14" i="33"/>
  <c r="C15" i="33" l="1"/>
  <c r="G15" i="33"/>
  <c r="E15" i="33"/>
  <c r="F14" i="33" l="1"/>
  <c r="F13" i="33"/>
  <c r="F12" i="33"/>
  <c r="F11" i="33"/>
  <c r="F10" i="33"/>
  <c r="F9" i="33"/>
  <c r="F8" i="33"/>
  <c r="F7" i="33"/>
  <c r="F6" i="33"/>
  <c r="F5" i="33"/>
  <c r="B13" i="33"/>
  <c r="B12" i="33"/>
  <c r="B11" i="33"/>
  <c r="B10" i="33"/>
  <c r="H10" i="33" s="1"/>
  <c r="C10" i="33" s="1"/>
  <c r="B9" i="33"/>
  <c r="B8" i="33"/>
  <c r="B7" i="33"/>
  <c r="B6" i="33"/>
  <c r="H6" i="33" s="1"/>
  <c r="C6" i="33" s="1"/>
  <c r="B5" i="33"/>
  <c r="G6" i="33" l="1"/>
  <c r="G10" i="33"/>
  <c r="H14" i="33"/>
  <c r="C14" i="33" s="1"/>
  <c r="H9" i="33"/>
  <c r="E9" i="33" s="1"/>
  <c r="H7" i="33"/>
  <c r="E7" i="33" s="1"/>
  <c r="H11" i="33"/>
  <c r="E11" i="33" s="1"/>
  <c r="H5" i="33"/>
  <c r="E5" i="33" s="1"/>
  <c r="H13" i="33"/>
  <c r="E13" i="33" s="1"/>
  <c r="H8" i="33"/>
  <c r="C8" i="33" s="1"/>
  <c r="H12" i="33"/>
  <c r="C12" i="33" s="1"/>
  <c r="E6" i="33"/>
  <c r="E10" i="33"/>
  <c r="C9" i="33" l="1"/>
  <c r="G8" i="33"/>
  <c r="G13" i="33"/>
  <c r="G14" i="33"/>
  <c r="G9" i="33"/>
  <c r="E14" i="33"/>
  <c r="G11" i="33"/>
  <c r="G5" i="33"/>
  <c r="G12" i="33"/>
  <c r="G7" i="33"/>
  <c r="C7" i="33"/>
  <c r="C11" i="33"/>
  <c r="C13" i="33"/>
  <c r="C5" i="33"/>
  <c r="E12" i="33"/>
  <c r="E8" i="33"/>
  <c r="E22" i="33" l="1"/>
  <c r="D22" i="33"/>
  <c r="C22" i="33"/>
  <c r="C7" i="30"/>
  <c r="C8" i="30"/>
  <c r="C10" i="30"/>
  <c r="C11" i="30"/>
  <c r="C12" i="30"/>
  <c r="C13" i="30"/>
  <c r="C14" i="30"/>
  <c r="C15" i="30"/>
  <c r="J27" i="9" l="1"/>
  <c r="C14" i="26" l="1"/>
  <c r="C13" i="26"/>
  <c r="C11" i="26"/>
  <c r="C10" i="26"/>
  <c r="C9" i="26"/>
  <c r="C8" i="26"/>
  <c r="C7" i="26"/>
  <c r="C6" i="26"/>
  <c r="B16" i="26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30" i="3"/>
  <c r="AJ47" i="3"/>
  <c r="AI47" i="3"/>
  <c r="AK47" i="3" l="1"/>
  <c r="V23" i="3"/>
  <c r="W8" i="3" l="1"/>
  <c r="W12" i="3"/>
  <c r="W16" i="3"/>
  <c r="W20" i="3"/>
  <c r="W15" i="3"/>
  <c r="W9" i="3"/>
  <c r="W13" i="3"/>
  <c r="W17" i="3"/>
  <c r="W21" i="3"/>
  <c r="W7" i="3"/>
  <c r="W19" i="3"/>
  <c r="W10" i="3"/>
  <c r="W14" i="3"/>
  <c r="W18" i="3"/>
  <c r="W22" i="3"/>
  <c r="W11" i="3"/>
  <c r="W6" i="3"/>
  <c r="W23" i="3" l="1"/>
  <c r="AC47" i="3" l="1"/>
  <c r="AD47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H30" i="3"/>
  <c r="I30" i="3"/>
  <c r="K30" i="3"/>
  <c r="L30" i="3"/>
  <c r="N30" i="3"/>
  <c r="O30" i="3"/>
  <c r="Q30" i="3"/>
  <c r="R30" i="3"/>
  <c r="T30" i="3"/>
  <c r="U30" i="3"/>
  <c r="W30" i="3"/>
  <c r="X30" i="3"/>
  <c r="Z30" i="3"/>
  <c r="AA30" i="3"/>
  <c r="AE30" i="3"/>
  <c r="H31" i="3"/>
  <c r="I31" i="3"/>
  <c r="K31" i="3"/>
  <c r="L31" i="3"/>
  <c r="N31" i="3"/>
  <c r="O31" i="3"/>
  <c r="Q31" i="3"/>
  <c r="R31" i="3"/>
  <c r="T31" i="3"/>
  <c r="U31" i="3"/>
  <c r="W31" i="3"/>
  <c r="X31" i="3"/>
  <c r="Z31" i="3"/>
  <c r="AA31" i="3"/>
  <c r="AE31" i="3"/>
  <c r="H32" i="3"/>
  <c r="I32" i="3"/>
  <c r="K32" i="3"/>
  <c r="L32" i="3"/>
  <c r="N32" i="3"/>
  <c r="O32" i="3"/>
  <c r="Q32" i="3"/>
  <c r="R32" i="3"/>
  <c r="T32" i="3"/>
  <c r="U32" i="3"/>
  <c r="W32" i="3"/>
  <c r="X32" i="3"/>
  <c r="Z32" i="3"/>
  <c r="AA32" i="3"/>
  <c r="AE32" i="3"/>
  <c r="H33" i="3"/>
  <c r="I33" i="3"/>
  <c r="K33" i="3"/>
  <c r="L33" i="3"/>
  <c r="N33" i="3"/>
  <c r="O33" i="3"/>
  <c r="Q33" i="3"/>
  <c r="R33" i="3"/>
  <c r="T33" i="3"/>
  <c r="U33" i="3"/>
  <c r="W33" i="3"/>
  <c r="X33" i="3"/>
  <c r="Z33" i="3"/>
  <c r="AA33" i="3"/>
  <c r="AE33" i="3"/>
  <c r="H34" i="3"/>
  <c r="I34" i="3"/>
  <c r="K34" i="3"/>
  <c r="L34" i="3"/>
  <c r="N34" i="3"/>
  <c r="O34" i="3"/>
  <c r="Q34" i="3"/>
  <c r="R34" i="3"/>
  <c r="T34" i="3"/>
  <c r="U34" i="3"/>
  <c r="W34" i="3"/>
  <c r="X34" i="3"/>
  <c r="Z34" i="3"/>
  <c r="AA34" i="3"/>
  <c r="AE34" i="3"/>
  <c r="H35" i="3"/>
  <c r="I35" i="3"/>
  <c r="K35" i="3"/>
  <c r="L35" i="3"/>
  <c r="N35" i="3"/>
  <c r="O35" i="3"/>
  <c r="Q35" i="3"/>
  <c r="R35" i="3"/>
  <c r="T35" i="3"/>
  <c r="U35" i="3"/>
  <c r="W35" i="3"/>
  <c r="X35" i="3"/>
  <c r="Z35" i="3"/>
  <c r="AA35" i="3"/>
  <c r="AE35" i="3"/>
  <c r="H36" i="3"/>
  <c r="I36" i="3"/>
  <c r="K36" i="3"/>
  <c r="L36" i="3"/>
  <c r="N36" i="3"/>
  <c r="O36" i="3"/>
  <c r="Q36" i="3"/>
  <c r="R36" i="3"/>
  <c r="T36" i="3"/>
  <c r="U36" i="3"/>
  <c r="W36" i="3"/>
  <c r="X36" i="3"/>
  <c r="Z36" i="3"/>
  <c r="AA36" i="3"/>
  <c r="AE36" i="3"/>
  <c r="H37" i="3"/>
  <c r="I37" i="3"/>
  <c r="K37" i="3"/>
  <c r="L37" i="3"/>
  <c r="N37" i="3"/>
  <c r="O37" i="3"/>
  <c r="Q37" i="3"/>
  <c r="R37" i="3"/>
  <c r="T37" i="3"/>
  <c r="U37" i="3"/>
  <c r="W37" i="3"/>
  <c r="X37" i="3"/>
  <c r="Z37" i="3"/>
  <c r="AA37" i="3"/>
  <c r="AE37" i="3"/>
  <c r="H38" i="3"/>
  <c r="I38" i="3"/>
  <c r="K38" i="3"/>
  <c r="L38" i="3"/>
  <c r="N38" i="3"/>
  <c r="O38" i="3"/>
  <c r="Q38" i="3"/>
  <c r="R38" i="3"/>
  <c r="T38" i="3"/>
  <c r="U38" i="3"/>
  <c r="W38" i="3"/>
  <c r="X38" i="3"/>
  <c r="Z38" i="3"/>
  <c r="AA38" i="3"/>
  <c r="AE38" i="3"/>
  <c r="H39" i="3"/>
  <c r="I39" i="3"/>
  <c r="K39" i="3"/>
  <c r="L39" i="3"/>
  <c r="N39" i="3"/>
  <c r="O39" i="3"/>
  <c r="Q39" i="3"/>
  <c r="R39" i="3"/>
  <c r="T39" i="3"/>
  <c r="U39" i="3"/>
  <c r="W39" i="3"/>
  <c r="X39" i="3"/>
  <c r="Z39" i="3"/>
  <c r="AA39" i="3"/>
  <c r="AE39" i="3"/>
  <c r="H40" i="3"/>
  <c r="I40" i="3"/>
  <c r="K40" i="3"/>
  <c r="L40" i="3"/>
  <c r="N40" i="3"/>
  <c r="O40" i="3"/>
  <c r="Q40" i="3"/>
  <c r="R40" i="3"/>
  <c r="T40" i="3"/>
  <c r="U40" i="3"/>
  <c r="W40" i="3"/>
  <c r="X40" i="3"/>
  <c r="Z40" i="3"/>
  <c r="AA40" i="3"/>
  <c r="AE40" i="3"/>
  <c r="H41" i="3"/>
  <c r="I41" i="3"/>
  <c r="K41" i="3"/>
  <c r="L41" i="3"/>
  <c r="N41" i="3"/>
  <c r="O41" i="3"/>
  <c r="Q41" i="3"/>
  <c r="R41" i="3"/>
  <c r="T41" i="3"/>
  <c r="U41" i="3"/>
  <c r="W41" i="3"/>
  <c r="X41" i="3"/>
  <c r="Z41" i="3"/>
  <c r="AA41" i="3"/>
  <c r="AE41" i="3"/>
  <c r="H42" i="3"/>
  <c r="I42" i="3"/>
  <c r="K42" i="3"/>
  <c r="L42" i="3"/>
  <c r="N42" i="3"/>
  <c r="O42" i="3"/>
  <c r="Q42" i="3"/>
  <c r="R42" i="3"/>
  <c r="T42" i="3"/>
  <c r="U42" i="3"/>
  <c r="W42" i="3"/>
  <c r="X42" i="3"/>
  <c r="Z42" i="3"/>
  <c r="AA42" i="3"/>
  <c r="AE42" i="3"/>
  <c r="H43" i="3"/>
  <c r="I43" i="3"/>
  <c r="K43" i="3"/>
  <c r="L43" i="3"/>
  <c r="N43" i="3"/>
  <c r="O43" i="3"/>
  <c r="Q43" i="3"/>
  <c r="R43" i="3"/>
  <c r="T43" i="3"/>
  <c r="U43" i="3"/>
  <c r="W43" i="3"/>
  <c r="X43" i="3"/>
  <c r="Z43" i="3"/>
  <c r="AA43" i="3"/>
  <c r="AE43" i="3"/>
  <c r="H44" i="3"/>
  <c r="I44" i="3"/>
  <c r="K44" i="3"/>
  <c r="L44" i="3"/>
  <c r="N44" i="3"/>
  <c r="O44" i="3"/>
  <c r="Q44" i="3"/>
  <c r="R44" i="3"/>
  <c r="T44" i="3"/>
  <c r="U44" i="3"/>
  <c r="W44" i="3"/>
  <c r="X44" i="3"/>
  <c r="Z44" i="3"/>
  <c r="AA44" i="3"/>
  <c r="AE44" i="3"/>
  <c r="H45" i="3"/>
  <c r="I45" i="3"/>
  <c r="K45" i="3"/>
  <c r="L45" i="3"/>
  <c r="N45" i="3"/>
  <c r="O45" i="3"/>
  <c r="Q45" i="3"/>
  <c r="R45" i="3"/>
  <c r="T45" i="3"/>
  <c r="U45" i="3"/>
  <c r="W45" i="3"/>
  <c r="X45" i="3"/>
  <c r="Z45" i="3"/>
  <c r="AA45" i="3"/>
  <c r="AE45" i="3"/>
  <c r="H46" i="3"/>
  <c r="I46" i="3"/>
  <c r="K46" i="3"/>
  <c r="L46" i="3"/>
  <c r="N46" i="3"/>
  <c r="O46" i="3"/>
  <c r="Q46" i="3"/>
  <c r="R46" i="3"/>
  <c r="T46" i="3"/>
  <c r="U46" i="3"/>
  <c r="W46" i="3"/>
  <c r="X46" i="3"/>
  <c r="Z46" i="3"/>
  <c r="AA46" i="3"/>
  <c r="AE46" i="3"/>
  <c r="E15" i="20"/>
  <c r="C15" i="20"/>
  <c r="AA47" i="3" l="1"/>
  <c r="U47" i="3"/>
  <c r="O47" i="3"/>
  <c r="I47" i="3"/>
  <c r="C47" i="3"/>
  <c r="Z47" i="3"/>
  <c r="T47" i="3"/>
  <c r="N47" i="3"/>
  <c r="H47" i="3"/>
  <c r="D38" i="3"/>
  <c r="D36" i="3"/>
  <c r="D34" i="3"/>
  <c r="D30" i="3"/>
  <c r="X47" i="3"/>
  <c r="R47" i="3"/>
  <c r="L47" i="3"/>
  <c r="F47" i="3"/>
  <c r="AE47" i="3"/>
  <c r="W47" i="3"/>
  <c r="Q47" i="3"/>
  <c r="K47" i="3"/>
  <c r="E47" i="3"/>
  <c r="B47" i="3"/>
  <c r="G34" i="3"/>
  <c r="G30" i="3"/>
  <c r="D45" i="3"/>
  <c r="D41" i="3"/>
  <c r="D39" i="3"/>
  <c r="J39" i="3"/>
  <c r="D46" i="3"/>
  <c r="D37" i="3"/>
  <c r="D44" i="3"/>
  <c r="D42" i="3"/>
  <c r="D33" i="3"/>
  <c r="D31" i="3"/>
  <c r="D43" i="3"/>
  <c r="D40" i="3"/>
  <c r="D35" i="3"/>
  <c r="D32" i="3"/>
  <c r="Y36" i="3"/>
  <c r="M36" i="3"/>
  <c r="V36" i="3"/>
  <c r="J32" i="3"/>
  <c r="AB31" i="3"/>
  <c r="J31" i="3"/>
  <c r="AB41" i="3"/>
  <c r="G33" i="3"/>
  <c r="G46" i="3"/>
  <c r="G43" i="3"/>
  <c r="G39" i="3"/>
  <c r="G35" i="3"/>
  <c r="J43" i="3"/>
  <c r="AB30" i="3"/>
  <c r="G44" i="3"/>
  <c r="G42" i="3"/>
  <c r="G40" i="3"/>
  <c r="G38" i="3"/>
  <c r="Y44" i="3"/>
  <c r="AB37" i="3"/>
  <c r="Y45" i="3"/>
  <c r="AB33" i="3"/>
  <c r="Y42" i="3"/>
  <c r="S42" i="3"/>
  <c r="G45" i="3"/>
  <c r="G36" i="3"/>
  <c r="J36" i="3"/>
  <c r="J35" i="3"/>
  <c r="Y33" i="3"/>
  <c r="M33" i="3"/>
  <c r="S31" i="3"/>
  <c r="M31" i="3"/>
  <c r="G41" i="3"/>
  <c r="G32" i="3"/>
  <c r="AB42" i="3"/>
  <c r="P42" i="3"/>
  <c r="J42" i="3"/>
  <c r="G37" i="3"/>
  <c r="G31" i="3"/>
  <c r="AB46" i="3"/>
  <c r="V45" i="3"/>
  <c r="P45" i="3"/>
  <c r="V44" i="3"/>
  <c r="J44" i="3"/>
  <c r="J40" i="3"/>
  <c r="AB39" i="3"/>
  <c r="V39" i="3"/>
  <c r="Y37" i="3"/>
  <c r="M37" i="3"/>
  <c r="AB34" i="3"/>
  <c r="P34" i="3"/>
  <c r="J34" i="3"/>
  <c r="Y32" i="3"/>
  <c r="M32" i="3"/>
  <c r="P30" i="3"/>
  <c r="AB45" i="3"/>
  <c r="M45" i="3"/>
  <c r="M44" i="3"/>
  <c r="Y41" i="3"/>
  <c r="Y40" i="3"/>
  <c r="S39" i="3"/>
  <c r="M39" i="3"/>
  <c r="AB38" i="3"/>
  <c r="V37" i="3"/>
  <c r="P37" i="3"/>
  <c r="Y34" i="3"/>
  <c r="S34" i="3"/>
  <c r="Y46" i="3"/>
  <c r="S46" i="3"/>
  <c r="AB43" i="3"/>
  <c r="V43" i="3"/>
  <c r="M41" i="3"/>
  <c r="M40" i="3"/>
  <c r="P38" i="3"/>
  <c r="J38" i="3"/>
  <c r="S35" i="3"/>
  <c r="M35" i="3"/>
  <c r="V33" i="3"/>
  <c r="P33" i="3"/>
  <c r="V32" i="3"/>
  <c r="Y30" i="3"/>
  <c r="S30" i="3"/>
  <c r="M30" i="3"/>
  <c r="V31" i="3"/>
  <c r="V46" i="3"/>
  <c r="P46" i="3"/>
  <c r="J46" i="3"/>
  <c r="S43" i="3"/>
  <c r="M43" i="3"/>
  <c r="V41" i="3"/>
  <c r="P41" i="3"/>
  <c r="V40" i="3"/>
  <c r="Y38" i="3"/>
  <c r="S38" i="3"/>
  <c r="AB35" i="3"/>
  <c r="V35" i="3"/>
  <c r="P44" i="3"/>
  <c r="P40" i="3"/>
  <c r="P36" i="3"/>
  <c r="P32" i="3"/>
  <c r="M46" i="3"/>
  <c r="S45" i="3"/>
  <c r="J45" i="3"/>
  <c r="Y43" i="3"/>
  <c r="P43" i="3"/>
  <c r="V42" i="3"/>
  <c r="M42" i="3"/>
  <c r="S41" i="3"/>
  <c r="J41" i="3"/>
  <c r="Y39" i="3"/>
  <c r="P39" i="3"/>
  <c r="V38" i="3"/>
  <c r="M38" i="3"/>
  <c r="S37" i="3"/>
  <c r="J37" i="3"/>
  <c r="Y35" i="3"/>
  <c r="P35" i="3"/>
  <c r="V34" i="3"/>
  <c r="M34" i="3"/>
  <c r="S33" i="3"/>
  <c r="J33" i="3"/>
  <c r="Y31" i="3"/>
  <c r="P31" i="3"/>
  <c r="AB44" i="3"/>
  <c r="S44" i="3"/>
  <c r="AB40" i="3"/>
  <c r="S40" i="3"/>
  <c r="AB36" i="3"/>
  <c r="S36" i="3"/>
  <c r="AB32" i="3"/>
  <c r="S32" i="3"/>
  <c r="V30" i="3"/>
  <c r="J30" i="3"/>
  <c r="D14" i="20"/>
  <c r="E14" i="20" s="1"/>
  <c r="B14" i="20"/>
  <c r="C14" i="20" s="1"/>
  <c r="D13" i="20"/>
  <c r="E13" i="20" s="1"/>
  <c r="B13" i="20"/>
  <c r="C13" i="20" s="1"/>
  <c r="D12" i="20"/>
  <c r="E12" i="20" s="1"/>
  <c r="B12" i="20"/>
  <c r="C12" i="20" s="1"/>
  <c r="D11" i="20"/>
  <c r="E11" i="20" s="1"/>
  <c r="B11" i="20"/>
  <c r="C11" i="20" s="1"/>
  <c r="D10" i="20"/>
  <c r="E10" i="20" s="1"/>
  <c r="B10" i="20"/>
  <c r="C10" i="20" s="1"/>
  <c r="D9" i="20"/>
  <c r="E9" i="20" s="1"/>
  <c r="B9" i="20"/>
  <c r="C9" i="20" s="1"/>
  <c r="D8" i="20"/>
  <c r="E8" i="20" s="1"/>
  <c r="B8" i="20"/>
  <c r="C8" i="20" s="1"/>
  <c r="D7" i="20"/>
  <c r="E7" i="20" s="1"/>
  <c r="B7" i="20"/>
  <c r="C7" i="20" s="1"/>
  <c r="D6" i="20"/>
  <c r="E6" i="20" s="1"/>
  <c r="B6" i="20"/>
  <c r="C6" i="20" s="1"/>
  <c r="D5" i="20"/>
  <c r="B5" i="20"/>
  <c r="C6" i="1"/>
  <c r="C15" i="1"/>
  <c r="C14" i="1"/>
  <c r="C13" i="1"/>
  <c r="C12" i="1"/>
  <c r="C11" i="1"/>
  <c r="C10" i="1"/>
  <c r="C9" i="1"/>
  <c r="C8" i="1"/>
  <c r="C7" i="1"/>
  <c r="C4" i="18"/>
  <c r="D4" i="18"/>
  <c r="E4" i="18"/>
  <c r="G4" i="18"/>
  <c r="K4" i="18"/>
  <c r="L4" i="18"/>
  <c r="M4" i="18"/>
  <c r="N4" i="18"/>
  <c r="V4" i="18" s="1"/>
  <c r="O4" i="18"/>
  <c r="C5" i="18"/>
  <c r="D5" i="18"/>
  <c r="E5" i="18"/>
  <c r="F5" i="18"/>
  <c r="G5" i="18"/>
  <c r="K5" i="18"/>
  <c r="L5" i="18"/>
  <c r="M5" i="18"/>
  <c r="N5" i="18"/>
  <c r="O5" i="18"/>
  <c r="C6" i="18"/>
  <c r="D6" i="18"/>
  <c r="E6" i="18"/>
  <c r="F6" i="18"/>
  <c r="G6" i="18"/>
  <c r="K6" i="18"/>
  <c r="L6" i="18"/>
  <c r="M6" i="18"/>
  <c r="N6" i="18"/>
  <c r="O6" i="18"/>
  <c r="C7" i="18"/>
  <c r="S7" i="18" s="1"/>
  <c r="D7" i="18"/>
  <c r="E7" i="18"/>
  <c r="F7" i="18"/>
  <c r="G7" i="18"/>
  <c r="W7" i="18" s="1"/>
  <c r="K7" i="18"/>
  <c r="L7" i="18"/>
  <c r="M7" i="18"/>
  <c r="N7" i="18"/>
  <c r="O7" i="18"/>
  <c r="C8" i="18"/>
  <c r="D8" i="18"/>
  <c r="E8" i="18"/>
  <c r="F8" i="18"/>
  <c r="G8" i="18"/>
  <c r="K8" i="18"/>
  <c r="L8" i="18"/>
  <c r="M8" i="18"/>
  <c r="N8" i="18"/>
  <c r="O8" i="18"/>
  <c r="C9" i="18"/>
  <c r="D9" i="18"/>
  <c r="E9" i="18"/>
  <c r="F9" i="18"/>
  <c r="G9" i="18"/>
  <c r="W9" i="18" s="1"/>
  <c r="K9" i="18"/>
  <c r="L9" i="18"/>
  <c r="M9" i="18"/>
  <c r="N9" i="18"/>
  <c r="O9" i="18"/>
  <c r="C10" i="18"/>
  <c r="D10" i="18"/>
  <c r="E10" i="18"/>
  <c r="U10" i="18" s="1"/>
  <c r="F10" i="18"/>
  <c r="G10" i="18"/>
  <c r="K10" i="18"/>
  <c r="L10" i="18"/>
  <c r="M10" i="18"/>
  <c r="N10" i="18"/>
  <c r="O10" i="18"/>
  <c r="C11" i="18"/>
  <c r="S11" i="18" s="1"/>
  <c r="D11" i="18"/>
  <c r="E11" i="18"/>
  <c r="F11" i="18"/>
  <c r="G11" i="18"/>
  <c r="W11" i="18" s="1"/>
  <c r="K11" i="18"/>
  <c r="L11" i="18"/>
  <c r="M11" i="18"/>
  <c r="N11" i="18"/>
  <c r="O11" i="18"/>
  <c r="K82" i="15"/>
  <c r="J82" i="15"/>
  <c r="I82" i="15"/>
  <c r="H82" i="15"/>
  <c r="G82" i="15"/>
  <c r="AO27" i="15"/>
  <c r="AN27" i="15"/>
  <c r="AM27" i="15"/>
  <c r="AK27" i="15"/>
  <c r="AJ27" i="15"/>
  <c r="AI27" i="15"/>
  <c r="AG27" i="15"/>
  <c r="AF27" i="15"/>
  <c r="AE27" i="15"/>
  <c r="AC27" i="15"/>
  <c r="AB27" i="15"/>
  <c r="AA27" i="15"/>
  <c r="Y27" i="15"/>
  <c r="X27" i="15"/>
  <c r="W27" i="15"/>
  <c r="U27" i="15"/>
  <c r="T27" i="15"/>
  <c r="S27" i="15"/>
  <c r="Q27" i="15"/>
  <c r="P27" i="15"/>
  <c r="O27" i="15"/>
  <c r="M27" i="15"/>
  <c r="L27" i="15"/>
  <c r="K27" i="15"/>
  <c r="H27" i="15"/>
  <c r="G27" i="15"/>
  <c r="AP26" i="15"/>
  <c r="AL26" i="15"/>
  <c r="AH26" i="15"/>
  <c r="AD26" i="15"/>
  <c r="Z26" i="15"/>
  <c r="V26" i="15"/>
  <c r="R26" i="15"/>
  <c r="N26" i="15"/>
  <c r="J26" i="15"/>
  <c r="AP25" i="15"/>
  <c r="AL25" i="15"/>
  <c r="AH25" i="15"/>
  <c r="AD25" i="15"/>
  <c r="Z25" i="15"/>
  <c r="V25" i="15"/>
  <c r="R25" i="15"/>
  <c r="N25" i="15"/>
  <c r="J25" i="15"/>
  <c r="AP24" i="15"/>
  <c r="AL24" i="15"/>
  <c r="AH24" i="15"/>
  <c r="AD24" i="15"/>
  <c r="Z24" i="15"/>
  <c r="V24" i="15"/>
  <c r="R24" i="15"/>
  <c r="N24" i="15"/>
  <c r="J24" i="15"/>
  <c r="AP23" i="15"/>
  <c r="AL23" i="15"/>
  <c r="AH23" i="15"/>
  <c r="AD23" i="15"/>
  <c r="Z23" i="15"/>
  <c r="V23" i="15"/>
  <c r="R23" i="15"/>
  <c r="N23" i="15"/>
  <c r="J23" i="15"/>
  <c r="AP22" i="15"/>
  <c r="AL22" i="15"/>
  <c r="AH22" i="15"/>
  <c r="AD22" i="15"/>
  <c r="Z22" i="15"/>
  <c r="V22" i="15"/>
  <c r="R22" i="15"/>
  <c r="N22" i="15"/>
  <c r="J22" i="15"/>
  <c r="AP21" i="15"/>
  <c r="AL21" i="15"/>
  <c r="AH21" i="15"/>
  <c r="AD21" i="15"/>
  <c r="Z21" i="15"/>
  <c r="V21" i="15"/>
  <c r="R21" i="15"/>
  <c r="N21" i="15"/>
  <c r="J21" i="15"/>
  <c r="AP20" i="15"/>
  <c r="AL20" i="15"/>
  <c r="AH20" i="15"/>
  <c r="AD20" i="15"/>
  <c r="Z20" i="15"/>
  <c r="V20" i="15"/>
  <c r="R20" i="15"/>
  <c r="N20" i="15"/>
  <c r="J20" i="15"/>
  <c r="AP19" i="15"/>
  <c r="AL19" i="15"/>
  <c r="AH19" i="15"/>
  <c r="AD19" i="15"/>
  <c r="Z19" i="15"/>
  <c r="V19" i="15"/>
  <c r="R19" i="15"/>
  <c r="N19" i="15"/>
  <c r="J19" i="15"/>
  <c r="AP18" i="15"/>
  <c r="AL18" i="15"/>
  <c r="AH18" i="15"/>
  <c r="AD18" i="15"/>
  <c r="Z18" i="15"/>
  <c r="V18" i="15"/>
  <c r="R18" i="15"/>
  <c r="N18" i="15"/>
  <c r="J18" i="15"/>
  <c r="AP17" i="15"/>
  <c r="AL17" i="15"/>
  <c r="AH17" i="15"/>
  <c r="AD17" i="15"/>
  <c r="Z17" i="15"/>
  <c r="V17" i="15"/>
  <c r="R17" i="15"/>
  <c r="N17" i="15"/>
  <c r="J17" i="15"/>
  <c r="AP16" i="15"/>
  <c r="AL16" i="15"/>
  <c r="AH16" i="15"/>
  <c r="AD16" i="15"/>
  <c r="Z16" i="15"/>
  <c r="V16" i="15"/>
  <c r="R16" i="15"/>
  <c r="N16" i="15"/>
  <c r="J16" i="15"/>
  <c r="AP15" i="15"/>
  <c r="AL15" i="15"/>
  <c r="AH15" i="15"/>
  <c r="AD15" i="15"/>
  <c r="Z15" i="15"/>
  <c r="V15" i="15"/>
  <c r="R15" i="15"/>
  <c r="N15" i="15"/>
  <c r="J15" i="15"/>
  <c r="AP14" i="15"/>
  <c r="AL14" i="15"/>
  <c r="AH14" i="15"/>
  <c r="AD14" i="15"/>
  <c r="Z14" i="15"/>
  <c r="V14" i="15"/>
  <c r="R14" i="15"/>
  <c r="N14" i="15"/>
  <c r="J14" i="15"/>
  <c r="AP13" i="15"/>
  <c r="AL13" i="15"/>
  <c r="AH13" i="15"/>
  <c r="AD13" i="15"/>
  <c r="Z13" i="15"/>
  <c r="V13" i="15"/>
  <c r="R13" i="15"/>
  <c r="N13" i="15"/>
  <c r="J13" i="15"/>
  <c r="AP12" i="15"/>
  <c r="AL12" i="15"/>
  <c r="AH12" i="15"/>
  <c r="AD12" i="15"/>
  <c r="Z12" i="15"/>
  <c r="V12" i="15"/>
  <c r="R12" i="15"/>
  <c r="N12" i="15"/>
  <c r="J12" i="15"/>
  <c r="AP11" i="15"/>
  <c r="AL11" i="15"/>
  <c r="AH11" i="15"/>
  <c r="AD11" i="15"/>
  <c r="Z11" i="15"/>
  <c r="V11" i="15"/>
  <c r="R11" i="15"/>
  <c r="N11" i="15"/>
  <c r="J11" i="15"/>
  <c r="AP10" i="15"/>
  <c r="AL10" i="15"/>
  <c r="AH10" i="15"/>
  <c r="AD10" i="15"/>
  <c r="Z10" i="15"/>
  <c r="V10" i="15"/>
  <c r="R10" i="15"/>
  <c r="N10" i="15"/>
  <c r="J10" i="15"/>
  <c r="AP9" i="15"/>
  <c r="AL9" i="15"/>
  <c r="AH9" i="15"/>
  <c r="AD9" i="15"/>
  <c r="Z9" i="15"/>
  <c r="V9" i="15"/>
  <c r="R9" i="15"/>
  <c r="N9" i="15"/>
  <c r="J9" i="15"/>
  <c r="AP8" i="15"/>
  <c r="AL8" i="15"/>
  <c r="AH8" i="15"/>
  <c r="AD8" i="15"/>
  <c r="Z8" i="15"/>
  <c r="V8" i="15"/>
  <c r="R8" i="15"/>
  <c r="N8" i="15"/>
  <c r="J8" i="15"/>
  <c r="AP7" i="15"/>
  <c r="AL7" i="15"/>
  <c r="AH7" i="15"/>
  <c r="AD7" i="15"/>
  <c r="Z7" i="15"/>
  <c r="V7" i="15"/>
  <c r="R7" i="15"/>
  <c r="N7" i="15"/>
  <c r="J7" i="15"/>
  <c r="AP6" i="15"/>
  <c r="AL6" i="15"/>
  <c r="AH6" i="15"/>
  <c r="AD6" i="15"/>
  <c r="Z6" i="15"/>
  <c r="V6" i="15"/>
  <c r="R6" i="15"/>
  <c r="N6" i="15"/>
  <c r="J6" i="15"/>
  <c r="E14" i="14"/>
  <c r="E13" i="14"/>
  <c r="E12" i="14"/>
  <c r="E11" i="14"/>
  <c r="E10" i="14"/>
  <c r="E9" i="14"/>
  <c r="E8" i="14"/>
  <c r="E7" i="14"/>
  <c r="E6" i="14"/>
  <c r="K10" i="10"/>
  <c r="M27" i="9"/>
  <c r="M27" i="7"/>
  <c r="I27" i="13"/>
  <c r="H27" i="13"/>
  <c r="G27" i="13"/>
  <c r="F27" i="13"/>
  <c r="E27" i="13"/>
  <c r="D27" i="13"/>
  <c r="C27" i="13"/>
  <c r="J10" i="12"/>
  <c r="I10" i="12"/>
  <c r="H10" i="12"/>
  <c r="G10" i="12"/>
  <c r="F10" i="12"/>
  <c r="E10" i="12"/>
  <c r="D10" i="12"/>
  <c r="C10" i="12"/>
  <c r="F9" i="11"/>
  <c r="B9" i="11"/>
  <c r="J10" i="10"/>
  <c r="I10" i="10"/>
  <c r="H10" i="10"/>
  <c r="G10" i="10"/>
  <c r="F10" i="10"/>
  <c r="E10" i="10"/>
  <c r="D10" i="10"/>
  <c r="C10" i="10"/>
  <c r="B10" i="10"/>
  <c r="L27" i="9"/>
  <c r="K27" i="9"/>
  <c r="I27" i="9"/>
  <c r="H27" i="9"/>
  <c r="G27" i="9"/>
  <c r="F27" i="9"/>
  <c r="E27" i="9"/>
  <c r="K27" i="8"/>
  <c r="J27" i="8"/>
  <c r="I27" i="8"/>
  <c r="H27" i="8"/>
  <c r="G27" i="8"/>
  <c r="F27" i="8"/>
  <c r="E27" i="8"/>
  <c r="D27" i="8"/>
  <c r="C27" i="8"/>
  <c r="K27" i="7"/>
  <c r="N27" i="7" s="1"/>
  <c r="J27" i="7"/>
  <c r="H27" i="7"/>
  <c r="G27" i="7"/>
  <c r="E27" i="7"/>
  <c r="D27" i="7"/>
  <c r="C27" i="7"/>
  <c r="U8" i="18" l="1"/>
  <c r="S9" i="18"/>
  <c r="N27" i="9"/>
  <c r="U6" i="18"/>
  <c r="W5" i="18"/>
  <c r="U11" i="18"/>
  <c r="W10" i="18"/>
  <c r="S10" i="18"/>
  <c r="U9" i="18"/>
  <c r="W8" i="18"/>
  <c r="S8" i="18"/>
  <c r="U7" i="18"/>
  <c r="W6" i="18"/>
  <c r="S6" i="18"/>
  <c r="U5" i="18"/>
  <c r="S5" i="18"/>
  <c r="T4" i="18"/>
  <c r="V11" i="18"/>
  <c r="T10" i="18"/>
  <c r="V9" i="18"/>
  <c r="T8" i="18"/>
  <c r="V7" i="18"/>
  <c r="T6" i="18"/>
  <c r="V5" i="18"/>
  <c r="S4" i="18"/>
  <c r="W4" i="18"/>
  <c r="T11" i="18"/>
  <c r="V10" i="18"/>
  <c r="T9" i="18"/>
  <c r="V8" i="18"/>
  <c r="T7" i="18"/>
  <c r="V6" i="18"/>
  <c r="T5" i="18"/>
  <c r="U4" i="18"/>
  <c r="D8" i="12"/>
  <c r="D9" i="12"/>
  <c r="D11" i="12"/>
  <c r="E9" i="12"/>
  <c r="E8" i="12"/>
  <c r="E11" i="12"/>
  <c r="I9" i="12"/>
  <c r="I11" i="12"/>
  <c r="I8" i="12"/>
  <c r="J11" i="12"/>
  <c r="J9" i="12"/>
  <c r="J8" i="12"/>
  <c r="K11" i="12"/>
  <c r="H8" i="12"/>
  <c r="H11" i="12"/>
  <c r="H9" i="12"/>
  <c r="F11" i="12"/>
  <c r="F9" i="12"/>
  <c r="F8" i="12"/>
  <c r="C8" i="12"/>
  <c r="C9" i="12"/>
  <c r="C11" i="12"/>
  <c r="G8" i="12"/>
  <c r="G11" i="12"/>
  <c r="G9" i="12"/>
  <c r="D9" i="11"/>
  <c r="D10" i="11"/>
  <c r="F12" i="11"/>
  <c r="F10" i="11"/>
  <c r="J9" i="11"/>
  <c r="J10" i="11"/>
  <c r="E9" i="11"/>
  <c r="E10" i="11"/>
  <c r="C10" i="11"/>
  <c r="C9" i="11"/>
  <c r="G10" i="11"/>
  <c r="G9" i="11"/>
  <c r="I9" i="11"/>
  <c r="I10" i="11"/>
  <c r="B10" i="11"/>
  <c r="H12" i="11"/>
  <c r="H10" i="11"/>
  <c r="H9" i="11"/>
  <c r="J27" i="15"/>
  <c r="Z27" i="15"/>
  <c r="AP27" i="15"/>
  <c r="C11" i="10"/>
  <c r="I12" i="11"/>
  <c r="J12" i="11"/>
  <c r="K12" i="11"/>
  <c r="G12" i="11"/>
  <c r="D8" i="10"/>
  <c r="D9" i="10"/>
  <c r="D11" i="10"/>
  <c r="E8" i="10"/>
  <c r="E9" i="10"/>
  <c r="E11" i="10"/>
  <c r="I11" i="10"/>
  <c r="I8" i="10"/>
  <c r="I9" i="10"/>
  <c r="F9" i="10"/>
  <c r="F11" i="10"/>
  <c r="F8" i="10"/>
  <c r="K11" i="10"/>
  <c r="K9" i="10"/>
  <c r="K8" i="10"/>
  <c r="H8" i="10"/>
  <c r="H9" i="10"/>
  <c r="H11" i="10"/>
  <c r="B9" i="10"/>
  <c r="B8" i="10"/>
  <c r="J9" i="10"/>
  <c r="J11" i="10"/>
  <c r="J8" i="10"/>
  <c r="C8" i="10"/>
  <c r="C9" i="10"/>
  <c r="G9" i="10"/>
  <c r="G11" i="10"/>
  <c r="G8" i="10"/>
  <c r="E5" i="20"/>
  <c r="F23" i="20"/>
  <c r="C5" i="20"/>
  <c r="V47" i="3"/>
  <c r="D47" i="3"/>
  <c r="J47" i="3"/>
  <c r="Y47" i="3"/>
  <c r="M47" i="3"/>
  <c r="P47" i="3"/>
  <c r="S47" i="3"/>
  <c r="AB47" i="3"/>
  <c r="G47" i="3"/>
  <c r="K15" i="18"/>
  <c r="R27" i="15"/>
  <c r="AH27" i="15"/>
  <c r="O15" i="18"/>
  <c r="D15" i="18"/>
  <c r="V27" i="15"/>
  <c r="AL27" i="15"/>
  <c r="N15" i="18"/>
  <c r="G15" i="18"/>
  <c r="C15" i="18"/>
  <c r="F15" i="18"/>
  <c r="N27" i="15"/>
  <c r="AD27" i="15"/>
  <c r="E15" i="18"/>
  <c r="P7" i="18"/>
  <c r="L15" i="18"/>
  <c r="P10" i="18"/>
  <c r="P8" i="18"/>
  <c r="P6" i="18"/>
  <c r="P4" i="18"/>
  <c r="P11" i="18"/>
  <c r="P9" i="18"/>
  <c r="P5" i="18"/>
  <c r="M15" i="18"/>
  <c r="T23" i="3"/>
  <c r="U6" i="3" s="1"/>
  <c r="R23" i="3"/>
  <c r="S9" i="3" s="1"/>
  <c r="P23" i="3"/>
  <c r="N23" i="3"/>
  <c r="L23" i="3"/>
  <c r="J23" i="3"/>
  <c r="H23" i="3"/>
  <c r="F23" i="3"/>
  <c r="G6" i="3" s="1"/>
  <c r="D23" i="3"/>
  <c r="B23" i="3"/>
  <c r="AG46" i="3"/>
  <c r="AF46" i="3"/>
  <c r="AG45" i="3"/>
  <c r="AF45" i="3"/>
  <c r="AG44" i="3"/>
  <c r="AF44" i="3"/>
  <c r="AG43" i="3"/>
  <c r="AF43" i="3"/>
  <c r="AG42" i="3"/>
  <c r="AF42" i="3"/>
  <c r="AG41" i="3"/>
  <c r="AF41" i="3"/>
  <c r="AG40" i="3"/>
  <c r="AF40" i="3"/>
  <c r="AG39" i="3"/>
  <c r="AF39" i="3"/>
  <c r="AG38" i="3"/>
  <c r="AF38" i="3"/>
  <c r="AG37" i="3"/>
  <c r="AF37" i="3"/>
  <c r="AG36" i="3"/>
  <c r="AF36" i="3"/>
  <c r="AG35" i="3"/>
  <c r="AF35" i="3"/>
  <c r="AG34" i="3"/>
  <c r="AF34" i="3"/>
  <c r="AG33" i="3"/>
  <c r="AF33" i="3"/>
  <c r="AG32" i="3"/>
  <c r="AF32" i="3"/>
  <c r="AG31" i="3"/>
  <c r="AF31" i="3"/>
  <c r="AG30" i="3"/>
  <c r="AF30" i="3"/>
  <c r="AG47" i="3" l="1"/>
  <c r="AF47" i="3"/>
  <c r="O8" i="3"/>
  <c r="O12" i="3"/>
  <c r="O16" i="3"/>
  <c r="O20" i="3"/>
  <c r="O11" i="3"/>
  <c r="O19" i="3"/>
  <c r="O9" i="3"/>
  <c r="O13" i="3"/>
  <c r="O17" i="3"/>
  <c r="O21" i="3"/>
  <c r="O10" i="3"/>
  <c r="O14" i="3"/>
  <c r="O18" i="3"/>
  <c r="O22" i="3"/>
  <c r="O7" i="3"/>
  <c r="O15" i="3"/>
  <c r="O6" i="3"/>
  <c r="I10" i="3"/>
  <c r="I14" i="3"/>
  <c r="I18" i="3"/>
  <c r="I22" i="3"/>
  <c r="I13" i="3"/>
  <c r="I21" i="3"/>
  <c r="I7" i="3"/>
  <c r="I11" i="3"/>
  <c r="I15" i="3"/>
  <c r="I19" i="3"/>
  <c r="I6" i="3"/>
  <c r="I8" i="3"/>
  <c r="I12" i="3"/>
  <c r="I16" i="3"/>
  <c r="I20" i="3"/>
  <c r="I9" i="3"/>
  <c r="I17" i="3"/>
  <c r="Q10" i="3"/>
  <c r="Q14" i="3"/>
  <c r="Q18" i="3"/>
  <c r="Q22" i="3"/>
  <c r="Q9" i="3"/>
  <c r="Q13" i="3"/>
  <c r="Q21" i="3"/>
  <c r="Q7" i="3"/>
  <c r="Q11" i="3"/>
  <c r="Q15" i="3"/>
  <c r="Q19" i="3"/>
  <c r="Q6" i="3"/>
  <c r="Q8" i="3"/>
  <c r="Q12" i="3"/>
  <c r="Q16" i="3"/>
  <c r="Q20" i="3"/>
  <c r="Q17" i="3"/>
  <c r="G8" i="3"/>
  <c r="G12" i="3"/>
  <c r="G16" i="3"/>
  <c r="G20" i="3"/>
  <c r="G11" i="3"/>
  <c r="G9" i="3"/>
  <c r="G13" i="3"/>
  <c r="G17" i="3"/>
  <c r="G21" i="3"/>
  <c r="G19" i="3"/>
  <c r="G10" i="3"/>
  <c r="G14" i="3"/>
  <c r="G18" i="3"/>
  <c r="G22" i="3"/>
  <c r="G7" i="3"/>
  <c r="G15" i="3"/>
  <c r="C8" i="3"/>
  <c r="C12" i="3"/>
  <c r="C16" i="3"/>
  <c r="C20" i="3"/>
  <c r="C15" i="3"/>
  <c r="C6" i="3"/>
  <c r="C9" i="3"/>
  <c r="C13" i="3"/>
  <c r="C17" i="3"/>
  <c r="C21" i="3"/>
  <c r="C11" i="3"/>
  <c r="C10" i="3"/>
  <c r="C14" i="3"/>
  <c r="C18" i="3"/>
  <c r="C22" i="3"/>
  <c r="C7" i="3"/>
  <c r="C19" i="3"/>
  <c r="K8" i="3"/>
  <c r="K12" i="3"/>
  <c r="K16" i="3"/>
  <c r="K20" i="3"/>
  <c r="K11" i="3"/>
  <c r="K19" i="3"/>
  <c r="K9" i="3"/>
  <c r="K13" i="3"/>
  <c r="K17" i="3"/>
  <c r="K21" i="3"/>
  <c r="K6" i="3"/>
  <c r="K10" i="3"/>
  <c r="K14" i="3"/>
  <c r="K18" i="3"/>
  <c r="K22" i="3"/>
  <c r="K7" i="3"/>
  <c r="K15" i="3"/>
  <c r="S8" i="3"/>
  <c r="S12" i="3"/>
  <c r="S16" i="3"/>
  <c r="S20" i="3"/>
  <c r="S11" i="3"/>
  <c r="S19" i="3"/>
  <c r="S13" i="3"/>
  <c r="S17" i="3"/>
  <c r="S21" i="3"/>
  <c r="S10" i="3"/>
  <c r="S14" i="3"/>
  <c r="S18" i="3"/>
  <c r="S22" i="3"/>
  <c r="S7" i="3"/>
  <c r="S15" i="3"/>
  <c r="S6" i="3"/>
  <c r="E9" i="3"/>
  <c r="E13" i="3"/>
  <c r="E17" i="3"/>
  <c r="E21" i="3"/>
  <c r="E20" i="3"/>
  <c r="E10" i="3"/>
  <c r="E14" i="3"/>
  <c r="E18" i="3"/>
  <c r="E22" i="3"/>
  <c r="E16" i="3"/>
  <c r="E7" i="3"/>
  <c r="E11" i="3"/>
  <c r="E15" i="3"/>
  <c r="E19" i="3"/>
  <c r="E8" i="3"/>
  <c r="E12" i="3"/>
  <c r="M10" i="3"/>
  <c r="M14" i="3"/>
  <c r="M18" i="3"/>
  <c r="M22" i="3"/>
  <c r="M9" i="3"/>
  <c r="M17" i="3"/>
  <c r="M21" i="3"/>
  <c r="M7" i="3"/>
  <c r="M11" i="3"/>
  <c r="M15" i="3"/>
  <c r="M19" i="3"/>
  <c r="M6" i="3"/>
  <c r="M8" i="3"/>
  <c r="M12" i="3"/>
  <c r="M16" i="3"/>
  <c r="M20" i="3"/>
  <c r="M13" i="3"/>
  <c r="U9" i="3"/>
  <c r="U13" i="3"/>
  <c r="U17" i="3"/>
  <c r="U21" i="3"/>
  <c r="U12" i="3"/>
  <c r="U20" i="3"/>
  <c r="U10" i="3"/>
  <c r="U14" i="3"/>
  <c r="U18" i="3"/>
  <c r="U22" i="3"/>
  <c r="U16" i="3"/>
  <c r="U7" i="3"/>
  <c r="U11" i="3"/>
  <c r="U15" i="3"/>
  <c r="U19" i="3"/>
  <c r="U8" i="3"/>
  <c r="W15" i="18"/>
  <c r="S15" i="18"/>
  <c r="U15" i="18"/>
  <c r="AH40" i="3"/>
  <c r="V15" i="18"/>
  <c r="P15" i="18"/>
  <c r="T15" i="18"/>
  <c r="AH42" i="3"/>
  <c r="AH31" i="3"/>
  <c r="AH46" i="3"/>
  <c r="AH33" i="3"/>
  <c r="AH35" i="3"/>
  <c r="AH32" i="3"/>
  <c r="AH34" i="3"/>
  <c r="AH41" i="3"/>
  <c r="AH38" i="3"/>
  <c r="AH43" i="3"/>
  <c r="AH37" i="3"/>
  <c r="AH39" i="3"/>
  <c r="AH36" i="3"/>
  <c r="AH44" i="3"/>
  <c r="AH30" i="3"/>
  <c r="AH45" i="3"/>
  <c r="AH47" i="3" l="1"/>
  <c r="K23" i="3"/>
  <c r="M23" i="3"/>
  <c r="I23" i="3"/>
  <c r="S23" i="3"/>
  <c r="E23" i="3"/>
  <c r="C23" i="3"/>
  <c r="Q23" i="3"/>
  <c r="U23" i="3"/>
  <c r="G23" i="3"/>
  <c r="O23" i="3"/>
  <c r="F21" i="18"/>
  <c r="H7" i="18"/>
  <c r="H5" i="18"/>
  <c r="H9" i="18"/>
  <c r="H10" i="18"/>
  <c r="H8" i="18"/>
  <c r="H11" i="18"/>
  <c r="H6" i="18"/>
  <c r="H4" i="18"/>
  <c r="H15" i="18" l="1"/>
  <c r="X9" i="18"/>
  <c r="AD9" i="18" s="1"/>
  <c r="X10" i="18"/>
  <c r="AD10" i="18" s="1"/>
  <c r="X11" i="18"/>
  <c r="AD11" i="18" s="1"/>
  <c r="X5" i="18"/>
  <c r="AD5" i="18" s="1"/>
  <c r="X7" i="18"/>
  <c r="AD7" i="18" s="1"/>
  <c r="X8" i="18"/>
  <c r="AD8" i="18" s="1"/>
  <c r="X6" i="18"/>
  <c r="AD6" i="18" s="1"/>
  <c r="X4" i="18"/>
  <c r="AD4" i="18" s="1"/>
  <c r="AD12" i="18" l="1"/>
  <c r="AE5" i="18"/>
  <c r="AA5" i="18"/>
  <c r="AC5" i="18"/>
  <c r="AB5" i="18"/>
  <c r="AC4" i="18"/>
  <c r="AA4" i="18"/>
  <c r="AE4" i="18"/>
  <c r="AB4" i="18"/>
  <c r="AC6" i="18"/>
  <c r="AB6" i="18"/>
  <c r="AE6" i="18"/>
  <c r="AA6" i="18"/>
  <c r="AE11" i="18"/>
  <c r="AA11" i="18"/>
  <c r="AB11" i="18"/>
  <c r="AC11" i="18"/>
  <c r="AA8" i="18"/>
  <c r="AB8" i="18"/>
  <c r="AC8" i="18"/>
  <c r="AE8" i="18"/>
  <c r="AC10" i="18"/>
  <c r="AE10" i="18"/>
  <c r="AA10" i="18"/>
  <c r="AB10" i="18"/>
  <c r="AE7" i="18"/>
  <c r="AA7" i="18"/>
  <c r="AC7" i="18"/>
  <c r="AB7" i="18"/>
  <c r="AE9" i="18"/>
  <c r="AC9" i="18"/>
  <c r="AA9" i="18"/>
  <c r="AB9" i="18"/>
  <c r="X15" i="18"/>
  <c r="AE12" i="18" l="1"/>
  <c r="AA12" i="18"/>
  <c r="AF8" i="18"/>
  <c r="AC12" i="18"/>
  <c r="AB12" i="18"/>
  <c r="AF6" i="18"/>
  <c r="AF9" i="18"/>
  <c r="AF10" i="18"/>
  <c r="AF7" i="18"/>
  <c r="AF11" i="18"/>
  <c r="AF4" i="18"/>
  <c r="AF5" i="18"/>
  <c r="AF12" i="18" l="1"/>
</calcChain>
</file>

<file path=xl/sharedStrings.xml><?xml version="1.0" encoding="utf-8"?>
<sst xmlns="http://schemas.openxmlformats.org/spreadsheetml/2006/main" count="1393" uniqueCount="368">
  <si>
    <t>Año</t>
  </si>
  <si>
    <t xml:space="preserve">Hombres </t>
  </si>
  <si>
    <t xml:space="preserve">Mujeres </t>
  </si>
  <si>
    <t xml:space="preserve">Total </t>
  </si>
  <si>
    <r>
      <rPr>
        <b/>
        <sz val="9"/>
        <color theme="1"/>
        <rFont val="Times New Roman"/>
        <family val="1"/>
      </rPr>
      <t>Fuente:</t>
    </r>
    <r>
      <rPr>
        <sz val="9"/>
        <color theme="1"/>
        <rFont val="Times New Roman"/>
        <family val="1"/>
      </rPr>
      <t xml:space="preserve"> Departamento Administrativo Nacional de Estadísticas - DANE </t>
    </r>
  </si>
  <si>
    <r>
      <rPr>
        <b/>
        <sz val="9"/>
        <color theme="1"/>
        <rFont val="Times New Roman"/>
        <family val="1"/>
      </rPr>
      <t xml:space="preserve">Link: </t>
    </r>
    <r>
      <rPr>
        <sz val="9"/>
        <color theme="1"/>
        <rFont val="Times New Roman"/>
        <family val="1"/>
      </rPr>
      <t>https://www.dane.gov.co/index.php/estadisticas-por-tema/demografia-y-poblacion/proyecciones-de-poblacion</t>
    </r>
  </si>
  <si>
    <t xml:space="preserve">INFORMACIÓN EN MATERIA DEMOGRÁFICA </t>
  </si>
  <si>
    <t>Edad</t>
  </si>
  <si>
    <t xml:space="preserve">Hombres   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</si>
  <si>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</si>
  <si>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</si>
  <si>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</si>
  <si>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</si>
  <si>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</si>
  <si>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</si>
  <si>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</si>
  <si>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</si>
  <si>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</si>
  <si>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</si>
  <si>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</si>
  <si>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</si>
  <si>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</si>
  <si>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</si>
  <si>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</si>
  <si>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</si>
  <si>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o más </t>
  </si>
  <si>
    <t>Total</t>
  </si>
  <si>
    <t xml:space="preserve">Edad </t>
  </si>
  <si>
    <t>2019</t>
  </si>
  <si>
    <t>Población desagregada por edad y sexo Jurisdicción CCSincleejo, 2010-2020</t>
  </si>
  <si>
    <t xml:space="preserve">INFORMACIÓN MACROECONÓMICA, FISCAL, DE HACIENDA Y FINANZAS PÚBLICAS  </t>
  </si>
  <si>
    <t>PRESUPUESTO MUNICIPAL</t>
  </si>
  <si>
    <t>Código</t>
  </si>
  <si>
    <t xml:space="preserve">Municipio 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</si>
  <si>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</si>
  <si>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</si>
  <si>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</si>
  <si>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</si>
  <si>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</si>
  <si>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</si>
  <si>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</si>
  <si>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</si>
  <si>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 Chalán</t>
  </si>
  <si>
    <t xml:space="preserve">N.D* </t>
  </si>
  <si>
    <t xml:space="preserve"> Colosó</t>
  </si>
  <si>
    <t xml:space="preserve"> Corozal</t>
  </si>
  <si>
    <t xml:space="preserve"> Coveñas</t>
  </si>
  <si>
    <t xml:space="preserve"> El Roble</t>
  </si>
  <si>
    <t xml:space="preserve"> Galeras</t>
  </si>
  <si>
    <t xml:space="preserve"> La Unión</t>
  </si>
  <si>
    <t xml:space="preserve"> Los Palmitos</t>
  </si>
  <si>
    <t xml:space="preserve"> Morroa</t>
  </si>
  <si>
    <t xml:space="preserve"> Ovejas</t>
  </si>
  <si>
    <t xml:space="preserve"> Palmito</t>
  </si>
  <si>
    <t xml:space="preserve"> Sampués</t>
  </si>
  <si>
    <t xml:space="preserve"> San Benito Abad</t>
  </si>
  <si>
    <t xml:space="preserve"> San Juan de Betulia</t>
  </si>
  <si>
    <t xml:space="preserve"> San Luis de Sincé</t>
  </si>
  <si>
    <t xml:space="preserve"> San Marcos</t>
  </si>
  <si>
    <t xml:space="preserve"> San Onofre</t>
  </si>
  <si>
    <t xml:space="preserve"> San Pedro</t>
  </si>
  <si>
    <t xml:space="preserve"> Santiago de Tolú</t>
  </si>
  <si>
    <t xml:space="preserve"> Sincelejo</t>
  </si>
  <si>
    <t>Toluviejo</t>
  </si>
  <si>
    <t>Funete: Consolidador de Hacienda e Información Pública - CHIP, FUT gastos de inversión</t>
  </si>
  <si>
    <r>
      <rPr>
        <b/>
        <sz val="9"/>
        <color theme="1"/>
        <rFont val="Calibri"/>
        <family val="2"/>
        <scheme val="minor"/>
      </rPr>
      <t>Link:</t>
    </r>
    <r>
      <rPr>
        <sz val="9"/>
        <color theme="1"/>
        <rFont val="Calibri"/>
        <family val="2"/>
        <scheme val="minor"/>
      </rPr>
      <t xml:space="preserve"> https://www.chip.gov.co/schip_rt/index.jsf</t>
    </r>
  </si>
  <si>
    <t xml:space="preserve">*No disponible en la fuente de información </t>
  </si>
  <si>
    <t xml:space="preserve">**Con corte a tercer trimestre </t>
  </si>
  <si>
    <t>Municipio</t>
  </si>
  <si>
    <t>2010</t>
  </si>
  <si>
    <t>N.D</t>
  </si>
  <si>
    <t>N.D*</t>
  </si>
  <si>
    <t xml:space="preserve"> Toluviejo</t>
  </si>
  <si>
    <t xml:space="preserve">INFORMACIÓN MACROECONÓMICA, FISCAL, DE HACIENDA Y FINANZAS PÚBLICAS </t>
  </si>
  <si>
    <t>EMPLEO Y DESEMPLEO</t>
  </si>
  <si>
    <t>PEA</t>
  </si>
  <si>
    <t xml:space="preserve">Fuente: Ministerio del Trabajo. FILCO - Calculos: Departamento de Serivicios Empresariales Cámara de Comercio de Sincelejo </t>
  </si>
  <si>
    <r>
      <rPr>
        <b/>
        <sz val="9"/>
        <color theme="1"/>
        <rFont val="Times New Roman"/>
        <family val="1"/>
      </rPr>
      <t xml:space="preserve">Link: </t>
    </r>
    <r>
      <rPr>
        <sz val="9"/>
        <color theme="1"/>
        <rFont val="Times New Roman"/>
        <family val="1"/>
      </rPr>
      <t>http://filco.mintrabajo.gov.co/FILCO/faces/estadisticas.jsf;jsessionid=MJIV-sbUWsQJ7_Jy12QfG61krqqUfpdFMruX428ClgmsaDQFKUlR!-1531762739</t>
    </r>
  </si>
  <si>
    <t xml:space="preserve"> Tolú Viejo</t>
  </si>
  <si>
    <t>2020</t>
  </si>
  <si>
    <t>2021*</t>
  </si>
  <si>
    <t xml:space="preserve">Total Jurisdicción </t>
  </si>
  <si>
    <t xml:space="preserve">Contributivo </t>
  </si>
  <si>
    <t xml:space="preserve">Fuente: Ministerio de Salud y Protección Social – Cifras aseguramiento en salud - Terridata </t>
  </si>
  <si>
    <t>Link: https://www.minsalud.gov.co/proteccionsocial/Paginas/cifras-aseguramiento-salud.aspx</t>
  </si>
  <si>
    <t xml:space="preserve">INFORMACIÓN EN MATERIA DEL SISTEMA DE SALUD </t>
  </si>
  <si>
    <t xml:space="preserve">Número de afiliados al sistema de salud por régimen Jurisdicción CC Sincelejo por sectores, 2010-2019 </t>
  </si>
  <si>
    <t>Municipios</t>
  </si>
  <si>
    <t xml:space="preserve">Subsidiado </t>
  </si>
  <si>
    <t>Excepción</t>
  </si>
  <si>
    <t xml:space="preserve">Excepción  </t>
  </si>
  <si>
    <t xml:space="preserve">Chalán </t>
  </si>
  <si>
    <t>Colosó</t>
  </si>
  <si>
    <t xml:space="preserve">Corozal </t>
  </si>
  <si>
    <t>Coveñas</t>
  </si>
  <si>
    <t xml:space="preserve">El Roble </t>
  </si>
  <si>
    <t xml:space="preserve">Galeras </t>
  </si>
  <si>
    <t xml:space="preserve">La Unión </t>
  </si>
  <si>
    <t xml:space="preserve">Los Palmitos </t>
  </si>
  <si>
    <t xml:space="preserve">Morroa </t>
  </si>
  <si>
    <t xml:space="preserve">Ovejas </t>
  </si>
  <si>
    <t xml:space="preserve">Palmito </t>
  </si>
  <si>
    <t>Sampués</t>
  </si>
  <si>
    <t xml:space="preserve">San Benito de Abad </t>
  </si>
  <si>
    <t xml:space="preserve">San Juan de Betulia </t>
  </si>
  <si>
    <t>San Luis de Sincé</t>
  </si>
  <si>
    <t xml:space="preserve">San Marcos </t>
  </si>
  <si>
    <t xml:space="preserve">San Onofre </t>
  </si>
  <si>
    <t xml:space="preserve">San Pedro </t>
  </si>
  <si>
    <t>Santiago de Tolú</t>
  </si>
  <si>
    <t xml:space="preserve">Sincelejo </t>
  </si>
  <si>
    <t xml:space="preserve">Tolu viejo </t>
  </si>
  <si>
    <t>Número de afiliados al régimen contributivo de salud en  la Jurisdicción de la CC Sincelejo 2012-2020</t>
  </si>
  <si>
    <t>Número de afiliados al régimen Subsidiado de salud en  la Jurisdicción de la CC Sincelejo 2012-2020</t>
  </si>
  <si>
    <t>Número de afiliados al régimen Excepciónde salud en  la Jurisdicción de la CC Sincelejo 2012-2020</t>
  </si>
  <si>
    <t>Chalán</t>
  </si>
  <si>
    <t>Corozal</t>
  </si>
  <si>
    <t>El Roble</t>
  </si>
  <si>
    <t>Galeras</t>
  </si>
  <si>
    <t>La Unión</t>
  </si>
  <si>
    <t>Los Palmitos</t>
  </si>
  <si>
    <t>Morroa</t>
  </si>
  <si>
    <t>Ovejas</t>
  </si>
  <si>
    <t>Palmito</t>
  </si>
  <si>
    <t>San Benito Abad</t>
  </si>
  <si>
    <t>San Juan de Betulia</t>
  </si>
  <si>
    <t>San Marcos</t>
  </si>
  <si>
    <t>San Onofre</t>
  </si>
  <si>
    <t>San Pedro</t>
  </si>
  <si>
    <t>Sincelejo</t>
  </si>
  <si>
    <t>Total Jurisdicción</t>
  </si>
  <si>
    <t>Fuente: Registraduría Nacional del Estado Civil</t>
  </si>
  <si>
    <t>Elaboración: Departamento de servicios empresariales -Cámara de Comercio de Sincelejo</t>
  </si>
  <si>
    <t>Número de potenciales sufragantes habilitados para votar en la Jurisdicción de la Cámara de Comercio de Sincelejo</t>
  </si>
  <si>
    <t xml:space="preserve">*N.D: Información no disponible en la fuente de información </t>
  </si>
  <si>
    <r>
      <rPr>
        <b/>
        <sz val="9"/>
        <color theme="1"/>
        <rFont val="Calibri"/>
        <family val="2"/>
        <scheme val="minor"/>
      </rPr>
      <t xml:space="preserve">Link: </t>
    </r>
    <r>
      <rPr>
        <sz val="9"/>
        <color theme="1"/>
        <rFont val="Calibri"/>
        <family val="2"/>
        <scheme val="minor"/>
      </rPr>
      <t>http://bi.mineducacion.gov.co:8380/eportal/web/planeacion-basica</t>
    </r>
  </si>
  <si>
    <t xml:space="preserve">Fuente: Ministerio de Educación Nacional  - Sistema Integrado de MatrÍcula de Educación Prescolar, Básica y Media </t>
  </si>
  <si>
    <t xml:space="preserve">Media </t>
  </si>
  <si>
    <t xml:space="preserve">Básica secundaria  </t>
  </si>
  <si>
    <t xml:space="preserve">Básica primaria </t>
  </si>
  <si>
    <t xml:space="preserve">Transición </t>
  </si>
  <si>
    <t xml:space="preserve">Prejardin y jardin </t>
  </si>
  <si>
    <t>Matricula total por nivel educativo (EPBM) Jurisdicción CCSincelejo, 2010-2020.</t>
  </si>
  <si>
    <t>Matriculas No Oficiales por nivel educativo (EPBM) Jurisdicción CCSincelejo, 2010-2020.</t>
  </si>
  <si>
    <t>Matriculas Oficiales por nivel educativo (EPBM) Jurisdicción CCSincelejo, 2010-2020.</t>
  </si>
  <si>
    <t xml:space="preserve">Fuente: Sistema Nacional de Información de la Educación  Superior (SINIES) – MinEducación    </t>
  </si>
  <si>
    <t xml:space="preserve">No Oficial </t>
  </si>
  <si>
    <t xml:space="preserve">Oficial </t>
  </si>
  <si>
    <t xml:space="preserve">Número de estudiantes matriculados en las instituciones de educación superior domiciliadas en la Jurisdicción CC Sincelejo por sectores, 2010-2019 </t>
  </si>
  <si>
    <t xml:space="preserve">EDUCACIÓN PREESCOLAR, BÁSICA Y MEDIA </t>
  </si>
  <si>
    <t xml:space="preserve">INFORMACIÓN EN MATERIA DE PREESCOLAR, BÁSIC AY MEDIA Y SUPERIOR </t>
  </si>
  <si>
    <t xml:space="preserve">Total  Jurisdicción CCS </t>
  </si>
  <si>
    <t xml:space="preserve">Total CCS </t>
  </si>
  <si>
    <t>Total Dpto Sucre 2021</t>
  </si>
  <si>
    <t xml:space="preserve">%Part CCS frente al Dpto de Sucre </t>
  </si>
  <si>
    <t xml:space="preserve">Particpación promedio anual 2011-2017 hombres </t>
  </si>
  <si>
    <t xml:space="preserve">Particpación promedio anual 2018-2021 mujeres  </t>
  </si>
  <si>
    <t>Part. %</t>
  </si>
  <si>
    <t xml:space="preserve">Indeterminados </t>
  </si>
  <si>
    <t xml:space="preserve">Fuente: Departamento Administrativo Nacional de Estadísticas- DANE </t>
  </si>
  <si>
    <t>*Las cifras corresponden a las defunciones fetales ocurridas y reportadas entre el 1 de enero y el 31 de octubre de 2020.</t>
  </si>
  <si>
    <t>Valor del presupuesto municipal de salud jurisdicción Cámara de Comercio de Sincelejo 2010-2021**</t>
  </si>
  <si>
    <t>2021</t>
  </si>
  <si>
    <t>∆% anual</t>
  </si>
  <si>
    <t>Valor recaudado producto del pago de tributos fiscales Jurisdición CCSincelejo 2011-2021**</t>
  </si>
  <si>
    <t>EDUCACIÓN SUPERIOR</t>
  </si>
  <si>
    <t xml:space="preserve">Número de Instituciones de educación Superior Jurisdicción CC Sincelejo, 2010-2020 </t>
  </si>
  <si>
    <t xml:space="preserve">Nombre Institución </t>
  </si>
  <si>
    <t xml:space="preserve">Sector </t>
  </si>
  <si>
    <t xml:space="preserve">Carácter Academico </t>
  </si>
  <si>
    <t xml:space="preserve">Universidad de Sucre </t>
  </si>
  <si>
    <t>Oficial</t>
  </si>
  <si>
    <t>Universidad</t>
  </si>
  <si>
    <t xml:space="preserve">Corporación Universitaria del caribe - CECAR </t>
  </si>
  <si>
    <t>Privado</t>
  </si>
  <si>
    <t>Institución Universitaria/Escuela Tecnológica</t>
  </si>
  <si>
    <t>Corporación Universitaria Antonio José de Sucre  - CORPOSUCRE</t>
  </si>
  <si>
    <t xml:space="preserve">Escuela de Formación de Infantería de Marina </t>
  </si>
  <si>
    <t>Institución Tecnológica</t>
  </si>
  <si>
    <t>Población desagregada por edad en la Jurisdicción de la CCSincleejo, 2011-2021</t>
  </si>
  <si>
    <t>Número de Nacimentos por sexo en la Jurisdicción de la CCSincleejo, 2011-2021</t>
  </si>
  <si>
    <t xml:space="preserve">N.D </t>
  </si>
  <si>
    <t>Julio-sep</t>
  </si>
  <si>
    <t>Abril a Junio</t>
  </si>
  <si>
    <t>Julio- Sept</t>
  </si>
  <si>
    <t>Abril-junio</t>
  </si>
  <si>
    <t>*El dato no es comparable con años anteriores ya que corresponde solo a 9 de los 21 municipio de la Jurisdicción de la CCS.</t>
  </si>
  <si>
    <t>*El dato no es comparable con años anteriores ya que corresponde solo a 9 de los 21 municipio de la Jurisdicción de la CCS</t>
  </si>
  <si>
    <t>Valor del presupuesto municipal de salud jurisdicción Cámara de Comercio de Sincelejo 2011-2021**</t>
  </si>
  <si>
    <t>Número de Habitantes por muniicpio en la Jurisdicción de la CCSincleejo, 2021</t>
  </si>
  <si>
    <t xml:space="preserve">Total Jurisdición CCS </t>
  </si>
  <si>
    <t>000 Signos, síntomas y afecciones mal definidas</t>
  </si>
  <si>
    <t>101 Enfermedades infecciosas intestinales</t>
  </si>
  <si>
    <t>102 Tuberculosis</t>
  </si>
  <si>
    <t>104 Ciertas enfermedades inmunoprevenibles</t>
  </si>
  <si>
    <t>105 Meningitis</t>
  </si>
  <si>
    <t>106 Septicemia, excepto neonatal</t>
  </si>
  <si>
    <t>107 Enfermedad por el VIH (SIDA)</t>
  </si>
  <si>
    <t>108 Infecciones respiratorias agudas</t>
  </si>
  <si>
    <t>109 Resto de ciertas enfermedades infecciosas y parasitarias</t>
  </si>
  <si>
    <t>201 Tumor maligno del estómago</t>
  </si>
  <si>
    <t>202 Tumor maligno del colon y de la unión rectosigmoidea</t>
  </si>
  <si>
    <t>203 Tumor maligno de los órganos digestivos y del peritoneo excepto estómago y colon</t>
  </si>
  <si>
    <t>204 Tumor maligno de la tráquea, los bronquios y el pulmón</t>
  </si>
  <si>
    <t>205 Tumor maligno de los órganos respiratorios e intratorácicos, excepto tráquea, bronquios y pulmón</t>
  </si>
  <si>
    <t>206 Tumor maligno de la mama de la mujer</t>
  </si>
  <si>
    <t>207 Tumor maligno del cuello del útero</t>
  </si>
  <si>
    <t>208 Tumor maligno del cuerpo del útero</t>
  </si>
  <si>
    <t>209 Tumor maligno del útero, parte no especificada</t>
  </si>
  <si>
    <t>210 Tumor maligno de la próstata</t>
  </si>
  <si>
    <t>211 Tumor maligno de otros órganos genitourinarios</t>
  </si>
  <si>
    <t>212 Leucemia</t>
  </si>
  <si>
    <t>213 Tumor maligno del tejido linfático, de otros órganos hematopoyéticos y de tejidos afines</t>
  </si>
  <si>
    <t>214 Tumores malignos de otras localizaciones y de las no especificadas</t>
  </si>
  <si>
    <t>215 Tumores in situ, beningnos y los de comportamiento incierto o desconocido</t>
  </si>
  <si>
    <t>302 Enfermedades hipertensivas</t>
  </si>
  <si>
    <t>303 Enfermedades isquémicas del corazón</t>
  </si>
  <si>
    <t>304 Enfermedad cardiopulmonar, enfermedades de la circulación pulmonar y otras formas de enfermedad del corazón</t>
  </si>
  <si>
    <t>306 Insuficiencia cardíaca</t>
  </si>
  <si>
    <t>307 Enfermedades cerebrovasculares</t>
  </si>
  <si>
    <t>308 Aterosclerosis</t>
  </si>
  <si>
    <t>309 Las demás enfermedades del sistema circulatorio</t>
  </si>
  <si>
    <t>401 Feto y recién nacido afectados por ciertas afecciones maternas</t>
  </si>
  <si>
    <t>402 Feto y recién nacido afectados por complicaciones obstétricas y traumatismo del nacimiento</t>
  </si>
  <si>
    <t>403 Retardo del crecimiento fetal, desnutrición fetal, gestación corta y bajo peso al nacer</t>
  </si>
  <si>
    <t>404 Trastornos respiratorios específicos del período perinatal</t>
  </si>
  <si>
    <t>405 Sepsis bacteriana del recién nacido</t>
  </si>
  <si>
    <t>406 Resto de ciertas afecciones originadas en el período perinatal</t>
  </si>
  <si>
    <t>501 Accidentes de transporte terrestre</t>
  </si>
  <si>
    <t>502 Los demás accidentes de transporte y los no especificados</t>
  </si>
  <si>
    <t>503 Caídas</t>
  </si>
  <si>
    <t>505 Ahogamiento y sumersión accidentales</t>
  </si>
  <si>
    <t>506 Accidentes que obstruyen la respiración</t>
  </si>
  <si>
    <t>507 Exposición a la corriente eléctrica</t>
  </si>
  <si>
    <t>509 Envenenamiento accidental por exposición a sustancias nocivas</t>
  </si>
  <si>
    <t>510 Otros accidentes, inclusive secuelas</t>
  </si>
  <si>
    <t>511 Lesiones autoinfligidas intencionalmente (suicidios)</t>
  </si>
  <si>
    <t>512 Agresiones (homicidios)</t>
  </si>
  <si>
    <t>513 Eventos de intención no determinada</t>
  </si>
  <si>
    <t>514 Las demás causas externas</t>
  </si>
  <si>
    <t>601 Diabetes mellitus</t>
  </si>
  <si>
    <t>602 Deficiencias nutricionales y anemias nutricionales</t>
  </si>
  <si>
    <t>603 Trastornos mentales y del comportamiento</t>
  </si>
  <si>
    <t>604 Enfermedades del sistema nervioso, excepto meningitis</t>
  </si>
  <si>
    <t>605 Enfermedades crónicas de las vías respiratorias inferiores</t>
  </si>
  <si>
    <t>606 Resto de enfermedades del sistema respiratorio</t>
  </si>
  <si>
    <t>607 Apendicitis, hernia de la cavidad abdominal y obstrucción intestinal</t>
  </si>
  <si>
    <t>608 Cirrosis y ciertas otras enfermedades cróncas del hígado</t>
  </si>
  <si>
    <t>609 Resto de enfermedades del sistema digestivo</t>
  </si>
  <si>
    <t>610 Enfermedades del sistema urinario</t>
  </si>
  <si>
    <t>611 Hiperplasia de la próstata</t>
  </si>
  <si>
    <t>612 Embarazo, parto y puerperio</t>
  </si>
  <si>
    <t>613 Malformaciones congénitas, deformidades y anomalías cromosómicas</t>
  </si>
  <si>
    <t>614 Resto de las enfermedades</t>
  </si>
  <si>
    <t>103 Ciertas enfermedades transmisibles por vectores y rabia</t>
  </si>
  <si>
    <t>301 Fiebre reumática aguda y enfermedades reumáticas crónicas</t>
  </si>
  <si>
    <t>305 Paro cardíaco</t>
  </si>
  <si>
    <t>504 Accidentes por disparo de arma de fuego</t>
  </si>
  <si>
    <t>508 Exposición al humo, fuego y llamas</t>
  </si>
  <si>
    <t xml:space="preserve">Grupos de causas </t>
  </si>
  <si>
    <t>Jurisdicción CCS 2021*</t>
  </si>
  <si>
    <t>Part.%</t>
  </si>
  <si>
    <t>Principales causas de Muertes</t>
  </si>
  <si>
    <t xml:space="preserve">Total Jurisdicción CCS </t>
  </si>
  <si>
    <t>Jurisdicción CCS</t>
  </si>
  <si>
    <t xml:space="preserve">Año </t>
  </si>
  <si>
    <t>Indeterminados</t>
  </si>
  <si>
    <t>Resto de ciertas enfermedades infecciosas y parasitarias</t>
  </si>
  <si>
    <t>Enfermedades isquémicas del corazón</t>
  </si>
  <si>
    <t>Enfermedades cerebrovasculares</t>
  </si>
  <si>
    <t>Infecciones respiratorias agudas</t>
  </si>
  <si>
    <t>Agresiones (homicidios)</t>
  </si>
  <si>
    <t xml:space="preserve">∆% 2019-2020 </t>
  </si>
  <si>
    <t>Número de Instituciones de educación preescolar, Basica y Media por sector y zona Jurisdicción CC Sincelejo 2015-2019</t>
  </si>
  <si>
    <t>Total Oficial</t>
  </si>
  <si>
    <t>No Oficial</t>
  </si>
  <si>
    <t>Total No Oficial</t>
  </si>
  <si>
    <t>Mpio</t>
  </si>
  <si>
    <t>Urbana</t>
  </si>
  <si>
    <t>Rural</t>
  </si>
  <si>
    <t xml:space="preserve">Sincelejo* </t>
  </si>
  <si>
    <r>
      <rPr>
        <b/>
        <sz val="10"/>
        <color theme="1"/>
        <rFont val="Times New Roman"/>
        <family val="1"/>
      </rPr>
      <t>Fuente:</t>
    </r>
    <r>
      <rPr>
        <sz val="10"/>
        <color theme="1"/>
        <rFont val="Times New Roman"/>
        <family val="1"/>
      </rPr>
      <t xml:space="preserve"> Departamento Administrativo Nacional de Estadísticas - DANE - Educación formal </t>
    </r>
  </si>
  <si>
    <t>Link: https://www.dane.gov.co/index.php/estadisticas-por-tema/educacion/poblacion-escolarizada/educacion-formal/historico-educacion#anexos-2012</t>
  </si>
  <si>
    <t xml:space="preserve">Secor oficial </t>
  </si>
  <si>
    <t xml:space="preserve">Sector no oficial </t>
  </si>
  <si>
    <t xml:space="preserve"> Resto Mpio 2020</t>
  </si>
  <si>
    <t>Buenavista</t>
  </si>
  <si>
    <t>Caimito</t>
  </si>
  <si>
    <t>Guaranda</t>
  </si>
  <si>
    <t>Majagual</t>
  </si>
  <si>
    <t>Sucre</t>
  </si>
  <si>
    <t xml:space="preserve">Total Dpto Sucre </t>
  </si>
  <si>
    <t>∆% Variación</t>
  </si>
  <si>
    <t xml:space="preserve">Sector oficial </t>
  </si>
  <si>
    <t>∆% 2011-2014</t>
  </si>
  <si>
    <t>∆% 2015-2016</t>
  </si>
  <si>
    <t>∆% 2018-2019</t>
  </si>
  <si>
    <t>Número de Habitantes en la Jurisdicción de la Cámara de la Comercio de Sincleejo, 2011-2021</t>
  </si>
  <si>
    <t xml:space="preserve">∆% Variación promedio anual </t>
  </si>
  <si>
    <t xml:space="preserve">∆% Variación  </t>
  </si>
  <si>
    <r>
      <rPr>
        <b/>
        <sz val="9"/>
        <color theme="1"/>
        <rFont val="Times New Roman"/>
        <family val="1"/>
      </rPr>
      <t>Fuente:</t>
    </r>
    <r>
      <rPr>
        <sz val="9"/>
        <color theme="1"/>
        <rFont val="Times New Roman"/>
        <family val="1"/>
      </rPr>
      <t xml:space="preserve"> Departamento Administrativo Nacional de Estadísticas- DANE </t>
    </r>
  </si>
  <si>
    <t>Número de Habitantes por sexo en la Jurisdicción de la Cámara de Comercio de Sincleejo, 2011-2021</t>
  </si>
  <si>
    <t xml:space="preserve">Total Jurisdición </t>
  </si>
  <si>
    <t>Número de Nacimentos en la Jurisdicción de la Cámara de Comercio de Sincelejo, 2011-2021</t>
  </si>
  <si>
    <t xml:space="preserve">Total jurisdicción </t>
  </si>
  <si>
    <t>Número de Defunciones Fetales en la Jurisdicción de la Cámara de Comercio de Sincelejo, 2011-2021</t>
  </si>
  <si>
    <t>Número de Defunciones Fetales por sexo en la Jurisdicción de la Cámara de Comercio de Sincelejo, 2011-2021</t>
  </si>
  <si>
    <t xml:space="preserve">Part. % Promedio anual </t>
  </si>
  <si>
    <r>
      <rPr>
        <b/>
        <sz val="12"/>
        <color theme="0"/>
        <rFont val="Calibri"/>
        <family val="2"/>
      </rPr>
      <t>∆%</t>
    </r>
    <r>
      <rPr>
        <b/>
        <sz val="12"/>
        <color theme="0"/>
        <rFont val="Times New Roman"/>
        <family val="1"/>
      </rPr>
      <t xml:space="preserve">Variación </t>
    </r>
  </si>
  <si>
    <t>Número de Defunciones No Fetales por sexo en la Jurisdicción de la Cámara de Comercio de Sincelejo, 2011-2021</t>
  </si>
  <si>
    <t>Valor del presupuesto municipal de educación jurisdicción Cámara de Comercio de Sincelejo 2011-2021</t>
  </si>
  <si>
    <t>Valor del presupuesto municipal de la jurisdicción CCSincelejo 2011-2021 (en miles de millones)</t>
  </si>
  <si>
    <t xml:space="preserve">*El dato no es comparable con años anteriores ya que presenta cortes temporales asimetricos y solo refiere 9 de los 21 municipio de la Jurisdicción </t>
  </si>
  <si>
    <t>.</t>
  </si>
  <si>
    <t xml:space="preserve">Part. % Hombres </t>
  </si>
  <si>
    <t xml:space="preserve">Part. % Mujeres </t>
  </si>
  <si>
    <t xml:space="preserve">* La información correspondiente al año 2021 no se encuentra disponible a la fecha en la fuente de información  </t>
  </si>
  <si>
    <t>Población Económicamente Activa por sexo Jurisdicción Cámara de Comercio de Sincelejo 2011-2021*</t>
  </si>
  <si>
    <t>Números de personas Ocupadas por Sexo Jurisdicción Cámara de Comercio de Sincelejo 2011-2021*</t>
  </si>
  <si>
    <t xml:space="preserve">Ocupadas  </t>
  </si>
  <si>
    <t>Desocupadas</t>
  </si>
  <si>
    <t>Números de personas desocupadas por Sexo en la jurisdicción de la Cámara de Comercio de Sincelejo 2011-2021*</t>
  </si>
  <si>
    <t xml:space="preserve">Consolidado por sectores jurisdicción </t>
  </si>
  <si>
    <t>70429</t>
  </si>
  <si>
    <t>70771</t>
  </si>
  <si>
    <t>70124</t>
  </si>
  <si>
    <t>70110</t>
  </si>
  <si>
    <t xml:space="preserve">Fuente: Departamento Administrativo Nacional de Estadísticas - DANE - Educación formal </t>
  </si>
  <si>
    <t xml:space="preserve">Part % S. oficial </t>
  </si>
  <si>
    <t>Part % S. No oficial</t>
  </si>
  <si>
    <r>
      <rPr>
        <sz val="12"/>
        <color theme="1"/>
        <rFont val="Calibri"/>
        <family val="2"/>
      </rPr>
      <t>∆%</t>
    </r>
    <r>
      <rPr>
        <sz val="12"/>
        <color theme="1"/>
        <rFont val="Times New Roman"/>
        <family val="1"/>
      </rPr>
      <t xml:space="preserve"> Variación </t>
    </r>
    <r>
      <rPr>
        <sz val="12"/>
        <color theme="1"/>
        <rFont val="Times New Roman"/>
        <family val="2"/>
      </rPr>
      <t>anual</t>
    </r>
  </si>
  <si>
    <t xml:space="preserve">Número de estudiantes matriculados en las instituciones de educación superior por niveles de formaciòn en la Jurisdicción CC Sincelejo, 2010-2019 </t>
  </si>
  <si>
    <t xml:space="preserve">Nivel de Formaciòn </t>
  </si>
  <si>
    <t>Maestrìa</t>
  </si>
  <si>
    <t>Especilizaciòn</t>
  </si>
  <si>
    <t>Especilizaciòn Tecnològica</t>
  </si>
  <si>
    <t xml:space="preserve">Universitaria </t>
  </si>
  <si>
    <t xml:space="preserve">Tecnològica </t>
  </si>
  <si>
    <t xml:space="preserve">Tècnica Profesional </t>
  </si>
  <si>
    <t>Doctorado</t>
  </si>
  <si>
    <t xml:space="preserve">Número de estudiantes matriculados en las instituciones de educación superior domiciliadas por municipios de la Jurisdicción CC Sincelejo, 2010-2019 </t>
  </si>
  <si>
    <t xml:space="preserve">Pregrado </t>
  </si>
  <si>
    <t xml:space="preserve">Posgrado </t>
  </si>
  <si>
    <t xml:space="preserve">INFORMACIÓN EN MATERIA DE SALUD </t>
  </si>
  <si>
    <t xml:space="preserve">SISTEMA DE SALUD </t>
  </si>
  <si>
    <t>Tolu Viejo</t>
  </si>
  <si>
    <t xml:space="preserve">Fuente: Supersalud </t>
  </si>
  <si>
    <t xml:space="preserve">Centros de Salud </t>
  </si>
  <si>
    <t xml:space="preserve">Clínicas </t>
  </si>
  <si>
    <t xml:space="preserve">Hospitales </t>
  </si>
  <si>
    <t>Número de Centros de salud, Clínicas y Hospitales  CCSincelejo 2011-2021*</t>
  </si>
  <si>
    <t>*La información oficializada no presenta variaciones para el periodo de estudio, 2011-2021.</t>
  </si>
  <si>
    <r>
      <rPr>
        <sz val="12"/>
        <color theme="0"/>
        <rFont val="Calibri"/>
        <family val="2"/>
      </rPr>
      <t>∆% anual</t>
    </r>
    <r>
      <rPr>
        <sz val="12"/>
        <color theme="0"/>
        <rFont val="Times New Roman"/>
        <family val="1"/>
      </rPr>
      <t xml:space="preserve"> </t>
    </r>
  </si>
  <si>
    <t>Número de afiliados al sistema de salud de la jurisdicción de la Cámara de Comercio de Sincelejo</t>
  </si>
  <si>
    <r>
      <t xml:space="preserve">Total </t>
    </r>
    <r>
      <rPr>
        <sz val="12"/>
        <color theme="1"/>
        <rFont val="Times New Roman"/>
        <family val="1"/>
      </rPr>
      <t>j</t>
    </r>
    <r>
      <rPr>
        <b/>
        <sz val="12"/>
        <color theme="1"/>
        <rFont val="Times New Roman"/>
        <family val="1"/>
      </rPr>
      <t>urisdicción</t>
    </r>
  </si>
  <si>
    <t>Total Sincelejo</t>
  </si>
  <si>
    <t xml:space="preserve">Part.%  Transición </t>
  </si>
  <si>
    <t xml:space="preserve">Part.%  Básica primaria </t>
  </si>
  <si>
    <t xml:space="preserve">Part.%   Media </t>
  </si>
  <si>
    <t xml:space="preserve">Part.% Básica secundaria  </t>
  </si>
  <si>
    <t xml:space="preserve">Part.% Prejardin y jardin </t>
  </si>
  <si>
    <t xml:space="preserve">Part. % promedio anual </t>
  </si>
  <si>
    <t xml:space="preserve">Especial </t>
  </si>
  <si>
    <t xml:space="preserve">∆% Variación </t>
  </si>
  <si>
    <t>Número de Defunciones no Fetales en la Jurisdicción de la CCSincelejo, 2011-2021</t>
  </si>
  <si>
    <t>Número de Defunciones No Fetales por grupos de causas en la Jurisdicción de la CCSincelejo, 2021</t>
  </si>
  <si>
    <t>*Las cifras corresponden a las defunciones no fetales ocurridas y reportadas entre el 1 de enero y el 31 de octubre de 2020.</t>
  </si>
  <si>
    <t>Proporción de afiliados por regimen Jurisdicción CCSincelejo, 2010-2020.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</si>
</sst>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[$€]_-;\-* #,##0.00\ [$€]_-;_-* &quot;-&quot;??\ [$€]_-;_-@_-"/>
    <numFmt numFmtId="165" formatCode="_(* #,##0.00_);_(* \(#,##0.00\);_(* &quot;-&quot;??_);_(@_)"/>
    <numFmt numFmtId="166" formatCode="_ * #,##0.00_ ;_ * \-#,##0.00_ ;_ * &quot;-&quot;??_ ;_ @_ "/>
    <numFmt numFmtId="167" formatCode="_(&quot;$&quot;\ * #,##0.00_);_(&quot;$&quot;\ * \(#,##0.00\);_(&quot;$&quot;\ * &quot;-&quot;??_);_(@_)"/>
    <numFmt numFmtId="168" formatCode="_-* #,##0_-;\-* #,##0_-;_-* &quot;-&quot;??_-;_-@_-"/>
    <numFmt numFmtId="169" formatCode="0.0%"/>
    <numFmt numFmtId="170" formatCode="#,##0,,\ ;[Red]\(#,##0,,\);\-"/>
    <numFmt numFmtId="171" formatCode="#,##0_ ;\-#,##0\ "/>
    <numFmt numFmtId="172" formatCode="#,##0\ _€"/>
    <numFmt numFmtId="173" formatCode="_-&quot;$&quot;\ * #,##0.00_-;\-&quot;$&quot;\ * #,##0.00_-;_-&quot;$&quot;\ 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7" tint="-0.249977111117893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D0D0D"/>
      <name val="Times New Roman"/>
      <family val="1"/>
    </font>
    <font>
      <sz val="12"/>
      <color theme="0"/>
      <name val="Calibri"/>
      <family val="2"/>
    </font>
    <font>
      <sz val="12"/>
      <color theme="0"/>
      <name val="Times New Roman"/>
      <family val="2"/>
    </font>
    <font>
      <sz val="11"/>
      <color theme="0" tint="-4.9989318521683403E-2"/>
      <name val="Times New Roman"/>
      <family val="1"/>
    </font>
    <font>
      <sz val="12"/>
      <color theme="0" tint="-4.9989318521683403E-2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FFFFFF"/>
      <name val="Times New Roman"/>
      <family val="1"/>
    </font>
    <font>
      <sz val="11"/>
      <color theme="0"/>
      <name val="Times New Roman"/>
      <family val="1"/>
    </font>
    <font>
      <b/>
      <sz val="12"/>
      <color theme="0"/>
      <name val="Times New Roman"/>
      <family val="2"/>
    </font>
    <font>
      <b/>
      <sz val="12"/>
      <color theme="0"/>
      <name val="Calibri"/>
      <family val="2"/>
    </font>
    <font>
      <b/>
      <sz val="12"/>
      <color theme="0" tint="-4.9989318521683403E-2"/>
      <name val="Times New Roman"/>
      <family val="1"/>
    </font>
    <font>
      <sz val="12"/>
      <color theme="1"/>
      <name val="Times New Roman"/>
      <family val="2"/>
    </font>
    <font>
      <sz val="12"/>
      <color theme="1"/>
      <name val="Calibri"/>
      <family val="2"/>
    </font>
    <font>
      <sz val="10"/>
      <color theme="1" tint="4.9989318521683403E-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theme="8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49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498F"/>
        <bgColor theme="8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1C2674"/>
        <bgColor indexed="64"/>
      </patternFill>
    </fill>
    <fill>
      <patternFill patternType="solid">
        <fgColor rgb="FF1C2674"/>
        <bgColor theme="6"/>
      </patternFill>
    </fill>
    <fill>
      <patternFill patternType="solid">
        <fgColor rgb="FF1C2674"/>
        <bgColor theme="4" tint="0.79998168889431442"/>
      </patternFill>
    </fill>
    <fill>
      <patternFill patternType="solid">
        <fgColor rgb="FF1C2674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C2674"/>
        <bgColor theme="8"/>
      </patternFill>
    </fill>
    <fill>
      <patternFill patternType="solid">
        <fgColor theme="3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ck">
        <color rgb="FF31B8B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rgb="FF31B8B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rgb="FF31B8B3"/>
      </bottom>
      <diagonal/>
    </border>
    <border>
      <left/>
      <right style="thin">
        <color rgb="FF31B8B3"/>
      </right>
      <top/>
      <bottom/>
      <diagonal/>
    </border>
    <border>
      <left/>
      <right style="thin">
        <color rgb="FF31B8B3"/>
      </right>
      <top style="double">
        <color rgb="FF31B8B3"/>
      </top>
      <bottom style="thick">
        <color rgb="FF31B8B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rgb="FF31B8B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ck">
        <color rgb="FF31B8B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ouble">
        <color rgb="FF31B8B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double">
        <color rgb="FF31B8B3"/>
      </top>
      <bottom style="thick">
        <color rgb="FF31B8B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31B8B3"/>
      </left>
      <right/>
      <top style="double">
        <color rgb="FF31B8B3"/>
      </top>
      <bottom style="thick">
        <color rgb="FF31B8B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double">
        <color rgb="FF31B8B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31B8B3"/>
      </right>
      <top style="double">
        <color rgb="FF31B8B3"/>
      </top>
      <bottom style="thick">
        <color rgb="FF31B8B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31B8B3"/>
      </bottom>
      <diagonal/>
    </border>
    <border>
      <left style="thin">
        <color theme="0" tint="-0.249977111117893"/>
      </left>
      <right/>
      <top/>
      <bottom style="thick">
        <color rgb="FF31B8B3"/>
      </bottom>
      <diagonal/>
    </border>
    <border>
      <left/>
      <right style="thin">
        <color rgb="FF31B8B3"/>
      </right>
      <top/>
      <bottom style="thick">
        <color rgb="FF31B8B3"/>
      </bottom>
      <diagonal/>
    </border>
    <border>
      <left style="thin">
        <color rgb="FF31B8B3"/>
      </left>
      <right style="thin">
        <color theme="0" tint="-0.249977111117893"/>
      </right>
      <top style="double">
        <color rgb="FF31B8B3"/>
      </top>
      <bottom style="thick">
        <color rgb="FF31B8B3"/>
      </bottom>
      <diagonal/>
    </border>
    <border>
      <left style="thin">
        <color rgb="FF31B8B3"/>
      </left>
      <right style="thin">
        <color theme="0" tint="-0.249977111117893"/>
      </right>
      <top/>
      <bottom style="thick">
        <color rgb="FF31B8B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rgb="FF31B8B3"/>
      </right>
      <top style="double">
        <color rgb="FF31B8B3"/>
      </top>
      <bottom style="thick">
        <color rgb="FF31B8B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31B8B3"/>
      </right>
      <top/>
      <bottom style="thick">
        <color rgb="FF31B8B3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1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0" fontId="12" fillId="0" borderId="0"/>
    <xf numFmtId="0" fontId="10" fillId="0" borderId="0"/>
    <xf numFmtId="0" fontId="1" fillId="0" borderId="0"/>
    <xf numFmtId="0" fontId="14" fillId="0" borderId="0" applyFill="0" applyBorder="0" applyAlignment="0" applyProtection="0"/>
    <xf numFmtId="0" fontId="1" fillId="3" borderId="3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2" borderId="2" applyNumberFormat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Border="1"/>
    <xf numFmtId="3" fontId="5" fillId="0" borderId="14" xfId="0" applyNumberFormat="1" applyFont="1" applyFill="1" applyBorder="1"/>
    <xf numFmtId="3" fontId="5" fillId="0" borderId="17" xfId="0" applyNumberFormat="1" applyFont="1" applyFill="1" applyBorder="1"/>
    <xf numFmtId="0" fontId="9" fillId="0" borderId="0" xfId="0" applyFont="1" applyAlignment="1">
      <alignment wrapText="1"/>
    </xf>
    <xf numFmtId="3" fontId="5" fillId="0" borderId="0" xfId="0" applyNumberFormat="1" applyFont="1" applyFill="1" applyBorder="1"/>
    <xf numFmtId="3" fontId="5" fillId="0" borderId="21" xfId="0" applyNumberFormat="1" applyFont="1" applyFill="1" applyBorder="1"/>
    <xf numFmtId="3" fontId="5" fillId="0" borderId="22" xfId="0" applyNumberFormat="1" applyFont="1" applyFill="1" applyBorder="1"/>
    <xf numFmtId="0" fontId="5" fillId="0" borderId="0" xfId="0" applyFont="1" applyBorder="1" applyAlignment="1">
      <alignment horizontal="center" wrapText="1"/>
    </xf>
    <xf numFmtId="0" fontId="0" fillId="5" borderId="23" xfId="0" applyFill="1" applyBorder="1" applyAlignment="1"/>
    <xf numFmtId="0" fontId="16" fillId="4" borderId="5" xfId="0" applyFont="1" applyFill="1" applyBorder="1"/>
    <xf numFmtId="0" fontId="16" fillId="4" borderId="19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3" fontId="18" fillId="0" borderId="28" xfId="0" applyNumberFormat="1" applyFont="1" applyFill="1" applyBorder="1" applyAlignment="1">
      <alignment horizontal="center"/>
    </xf>
    <xf numFmtId="3" fontId="18" fillId="0" borderId="29" xfId="0" applyNumberFormat="1" applyFont="1" applyFill="1" applyBorder="1" applyAlignment="1">
      <alignment horizontal="center"/>
    </xf>
    <xf numFmtId="3" fontId="18" fillId="0" borderId="20" xfId="0" applyNumberFormat="1" applyFont="1" applyFill="1" applyBorder="1"/>
    <xf numFmtId="3" fontId="18" fillId="0" borderId="28" xfId="0" applyNumberFormat="1" applyFont="1" applyFill="1" applyBorder="1"/>
    <xf numFmtId="3" fontId="18" fillId="0" borderId="29" xfId="0" applyNumberFormat="1" applyFont="1" applyFill="1" applyBorder="1"/>
    <xf numFmtId="3" fontId="18" fillId="0" borderId="30" xfId="0" applyNumberFormat="1" applyFont="1" applyFill="1" applyBorder="1"/>
    <xf numFmtId="49" fontId="17" fillId="0" borderId="13" xfId="0" applyNumberFormat="1" applyFont="1" applyFill="1" applyBorder="1" applyAlignment="1">
      <alignment horizontal="center"/>
    </xf>
    <xf numFmtId="3" fontId="18" fillId="0" borderId="21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18" fillId="0" borderId="15" xfId="0" applyNumberFormat="1" applyFont="1" applyFill="1" applyBorder="1"/>
    <xf numFmtId="3" fontId="18" fillId="0" borderId="21" xfId="0" applyNumberFormat="1" applyFont="1" applyFill="1" applyBorder="1"/>
    <xf numFmtId="3" fontId="18" fillId="0" borderId="14" xfId="0" applyNumberFormat="1" applyFont="1" applyFill="1" applyBorder="1"/>
    <xf numFmtId="3" fontId="18" fillId="0" borderId="31" xfId="0" applyNumberFormat="1" applyFont="1" applyFill="1" applyBorder="1"/>
    <xf numFmtId="0" fontId="18" fillId="0" borderId="21" xfId="0" applyFont="1" applyFill="1" applyBorder="1"/>
    <xf numFmtId="0" fontId="18" fillId="0" borderId="14" xfId="0" applyFont="1" applyFill="1" applyBorder="1"/>
    <xf numFmtId="0" fontId="17" fillId="0" borderId="13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3" fontId="18" fillId="0" borderId="22" xfId="0" applyNumberFormat="1" applyFont="1" applyFill="1" applyBorder="1" applyAlignment="1">
      <alignment horizontal="center"/>
    </xf>
    <xf numFmtId="3" fontId="18" fillId="0" borderId="17" xfId="0" applyNumberFormat="1" applyFont="1" applyFill="1" applyBorder="1" applyAlignment="1">
      <alignment horizontal="center"/>
    </xf>
    <xf numFmtId="3" fontId="18" fillId="0" borderId="18" xfId="0" applyNumberFormat="1" applyFont="1" applyFill="1" applyBorder="1"/>
    <xf numFmtId="3" fontId="18" fillId="0" borderId="22" xfId="0" applyNumberFormat="1" applyFont="1" applyFill="1" applyBorder="1"/>
    <xf numFmtId="3" fontId="18" fillId="0" borderId="17" xfId="0" applyNumberFormat="1" applyFont="1" applyFill="1" applyBorder="1"/>
    <xf numFmtId="3" fontId="18" fillId="0" borderId="32" xfId="0" applyNumberFormat="1" applyFont="1" applyFill="1" applyBorder="1"/>
    <xf numFmtId="0" fontId="17" fillId="0" borderId="5" xfId="0" applyFont="1" applyFill="1" applyBorder="1" applyAlignment="1">
      <alignment horizontal="center"/>
    </xf>
    <xf numFmtId="3" fontId="17" fillId="0" borderId="19" xfId="0" applyNumberFormat="1" applyFont="1" applyFill="1" applyBorder="1" applyAlignment="1">
      <alignment horizontal="center"/>
    </xf>
    <xf numFmtId="3" fontId="17" fillId="0" borderId="8" xfId="0" applyNumberFormat="1" applyFont="1" applyFill="1" applyBorder="1" applyAlignment="1">
      <alignment horizontal="right"/>
    </xf>
    <xf numFmtId="168" fontId="17" fillId="0" borderId="19" xfId="0" applyNumberFormat="1" applyFont="1" applyFill="1" applyBorder="1" applyAlignment="1">
      <alignment horizontal="right"/>
    </xf>
    <xf numFmtId="168" fontId="17" fillId="0" borderId="7" xfId="0" applyNumberFormat="1" applyFont="1" applyFill="1" applyBorder="1" applyAlignment="1">
      <alignment horizontal="right"/>
    </xf>
    <xf numFmtId="168" fontId="17" fillId="0" borderId="8" xfId="0" applyNumberFormat="1" applyFont="1" applyFill="1" applyBorder="1" applyAlignment="1"/>
    <xf numFmtId="168" fontId="17" fillId="0" borderId="8" xfId="0" applyNumberFormat="1" applyFont="1" applyFill="1" applyBorder="1" applyAlignment="1">
      <alignment horizontal="right"/>
    </xf>
    <xf numFmtId="168" fontId="17" fillId="0" borderId="26" xfId="0" applyNumberFormat="1" applyFont="1" applyFill="1" applyBorder="1" applyAlignment="1">
      <alignment horizontal="right"/>
    </xf>
    <xf numFmtId="0" fontId="19" fillId="0" borderId="0" xfId="0" applyFont="1"/>
    <xf numFmtId="3" fontId="16" fillId="6" borderId="9" xfId="0" applyNumberFormat="1" applyFont="1" applyFill="1" applyBorder="1"/>
    <xf numFmtId="49" fontId="16" fillId="6" borderId="10" xfId="0" applyNumberFormat="1" applyFont="1" applyFill="1" applyBorder="1" applyAlignment="1">
      <alignment horizontal="center"/>
    </xf>
    <xf numFmtId="49" fontId="16" fillId="6" borderId="11" xfId="0" applyNumberFormat="1" applyFont="1" applyFill="1" applyBorder="1" applyAlignment="1">
      <alignment horizontal="center"/>
    </xf>
    <xf numFmtId="49" fontId="16" fillId="6" borderId="12" xfId="0" applyNumberFormat="1" applyFont="1" applyFill="1" applyBorder="1" applyAlignment="1">
      <alignment horizontal="center"/>
    </xf>
    <xf numFmtId="3" fontId="17" fillId="0" borderId="13" xfId="0" applyNumberFormat="1" applyFont="1" applyBorder="1" applyAlignment="1">
      <alignment horizontal="left"/>
    </xf>
    <xf numFmtId="3" fontId="18" fillId="0" borderId="14" xfId="0" applyNumberFormat="1" applyFont="1" applyBorder="1"/>
    <xf numFmtId="3" fontId="18" fillId="0" borderId="15" xfId="0" applyNumberFormat="1" applyFont="1" applyBorder="1"/>
    <xf numFmtId="3" fontId="17" fillId="0" borderId="16" xfId="0" applyNumberFormat="1" applyFont="1" applyBorder="1" applyAlignment="1">
      <alignment horizontal="left"/>
    </xf>
    <xf numFmtId="3" fontId="18" fillId="0" borderId="17" xfId="0" applyNumberFormat="1" applyFont="1" applyBorder="1"/>
    <xf numFmtId="3" fontId="18" fillId="0" borderId="18" xfId="0" applyNumberFormat="1" applyFont="1" applyBorder="1"/>
    <xf numFmtId="3" fontId="15" fillId="0" borderId="5" xfId="0" applyNumberFormat="1" applyFont="1" applyBorder="1"/>
    <xf numFmtId="3" fontId="15" fillId="0" borderId="7" xfId="0" applyNumberFormat="1" applyFont="1" applyBorder="1"/>
    <xf numFmtId="3" fontId="15" fillId="0" borderId="8" xfId="0" applyNumberFormat="1" applyFont="1" applyBorder="1"/>
    <xf numFmtId="0" fontId="5" fillId="0" borderId="0" xfId="0" applyFont="1" applyAlignment="1">
      <alignment horizontal="center"/>
    </xf>
    <xf numFmtId="3" fontId="0" fillId="0" borderId="0" xfId="0" applyNumberFormat="1"/>
    <xf numFmtId="168" fontId="0" fillId="0" borderId="0" xfId="0" applyNumberFormat="1"/>
    <xf numFmtId="3" fontId="5" fillId="0" borderId="28" xfId="0" applyNumberFormat="1" applyFont="1" applyFill="1" applyBorder="1"/>
    <xf numFmtId="3" fontId="5" fillId="0" borderId="29" xfId="0" applyNumberFormat="1" applyFont="1" applyFill="1" applyBorder="1"/>
    <xf numFmtId="3" fontId="5" fillId="0" borderId="33" xfId="0" applyNumberFormat="1" applyFont="1" applyFill="1" applyBorder="1"/>
    <xf numFmtId="0" fontId="9" fillId="0" borderId="0" xfId="0" applyFont="1"/>
    <xf numFmtId="0" fontId="7" fillId="0" borderId="0" xfId="0" applyFont="1"/>
    <xf numFmtId="0" fontId="19" fillId="0" borderId="0" xfId="0" applyFont="1" applyBorder="1" applyAlignment="1">
      <alignment horizontal="center" wrapText="1"/>
    </xf>
    <xf numFmtId="0" fontId="0" fillId="0" borderId="5" xfId="0" applyBorder="1"/>
    <xf numFmtId="0" fontId="15" fillId="0" borderId="0" xfId="0" applyFont="1" applyBorder="1" applyAlignment="1">
      <alignment wrapText="1"/>
    </xf>
    <xf numFmtId="0" fontId="5" fillId="0" borderId="0" xfId="0" applyFont="1" applyAlignment="1"/>
    <xf numFmtId="0" fontId="18" fillId="0" borderId="0" xfId="0" applyFont="1"/>
    <xf numFmtId="0" fontId="0" fillId="0" borderId="0" xfId="0" applyAlignment="1">
      <alignment horizontal="left"/>
    </xf>
    <xf numFmtId="0" fontId="18" fillId="0" borderId="27" xfId="0" applyFont="1" applyFill="1" applyBorder="1"/>
    <xf numFmtId="0" fontId="18" fillId="0" borderId="16" xfId="0" applyFont="1" applyFill="1" applyBorder="1"/>
    <xf numFmtId="0" fontId="18" fillId="0" borderId="13" xfId="0" applyFont="1" applyFill="1" applyBorder="1"/>
    <xf numFmtId="170" fontId="23" fillId="0" borderId="0" xfId="0" applyNumberFormat="1" applyFont="1" applyBorder="1" applyAlignment="1">
      <alignment horizontal="right"/>
    </xf>
    <xf numFmtId="170" fontId="18" fillId="0" borderId="0" xfId="0" applyNumberFormat="1" applyFont="1" applyBorder="1" applyAlignment="1">
      <alignment horizontal="right"/>
    </xf>
    <xf numFmtId="170" fontId="23" fillId="0" borderId="0" xfId="0" applyNumberFormat="1" applyFont="1" applyBorder="1"/>
    <xf numFmtId="0" fontId="9" fillId="0" borderId="0" xfId="0" applyFont="1" applyBorder="1"/>
    <xf numFmtId="0" fontId="7" fillId="0" borderId="0" xfId="0" applyFont="1" applyBorder="1"/>
    <xf numFmtId="0" fontId="18" fillId="0" borderId="0" xfId="0" applyFont="1" applyFill="1" applyBorder="1"/>
    <xf numFmtId="0" fontId="7" fillId="0" borderId="0" xfId="0" applyFont="1" applyAlignment="1">
      <alignment vertical="top" wrapText="1"/>
    </xf>
    <xf numFmtId="3" fontId="5" fillId="0" borderId="0" xfId="0" applyNumberFormat="1" applyFont="1" applyBorder="1" applyAlignment="1">
      <alignment horizontal="right"/>
    </xf>
    <xf numFmtId="169" fontId="0" fillId="0" borderId="0" xfId="0" applyNumberFormat="1"/>
    <xf numFmtId="3" fontId="5" fillId="0" borderId="0" xfId="0" applyNumberFormat="1" applyFont="1" applyBorder="1"/>
    <xf numFmtId="169" fontId="0" fillId="0" borderId="0" xfId="0" applyNumberFormat="1" applyFill="1" applyBorder="1"/>
    <xf numFmtId="0" fontId="9" fillId="0" borderId="0" xfId="0" applyFont="1" applyAlignment="1"/>
    <xf numFmtId="0" fontId="16" fillId="4" borderId="19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26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36" xfId="0" applyFont="1" applyFill="1" applyBorder="1" applyAlignment="1">
      <alignment vertical="center"/>
    </xf>
    <xf numFmtId="0" fontId="16" fillId="4" borderId="7" xfId="0" applyFont="1" applyFill="1" applyBorder="1"/>
    <xf numFmtId="0" fontId="16" fillId="4" borderId="8" xfId="0" applyFont="1" applyFill="1" applyBorder="1"/>
    <xf numFmtId="0" fontId="5" fillId="0" borderId="9" xfId="0" applyNumberFormat="1" applyFont="1" applyFill="1" applyBorder="1" applyAlignment="1">
      <alignment horizontal="left"/>
    </xf>
    <xf numFmtId="168" fontId="18" fillId="0" borderId="20" xfId="1" applyNumberFormat="1" applyFont="1" applyFill="1" applyBorder="1"/>
    <xf numFmtId="0" fontId="5" fillId="0" borderId="13" xfId="0" applyNumberFormat="1" applyFont="1" applyFill="1" applyBorder="1" applyAlignment="1">
      <alignment horizontal="left"/>
    </xf>
    <xf numFmtId="168" fontId="18" fillId="0" borderId="15" xfId="1" applyNumberFormat="1" applyFont="1" applyFill="1" applyBorder="1"/>
    <xf numFmtId="0" fontId="5" fillId="0" borderId="16" xfId="0" applyNumberFormat="1" applyFont="1" applyFill="1" applyBorder="1" applyAlignment="1">
      <alignment horizontal="left"/>
    </xf>
    <xf numFmtId="168" fontId="18" fillId="0" borderId="18" xfId="1" applyNumberFormat="1" applyFont="1" applyFill="1" applyBorder="1"/>
    <xf numFmtId="0" fontId="17" fillId="0" borderId="5" xfId="0" applyFont="1" applyFill="1" applyBorder="1"/>
    <xf numFmtId="3" fontId="17" fillId="0" borderId="19" xfId="0" applyNumberFormat="1" applyFont="1" applyFill="1" applyBorder="1"/>
    <xf numFmtId="3" fontId="17" fillId="0" borderId="7" xfId="0" applyNumberFormat="1" applyFont="1" applyFill="1" applyBorder="1"/>
    <xf numFmtId="0" fontId="17" fillId="0" borderId="0" xfId="0" applyFont="1" applyFill="1" applyBorder="1"/>
    <xf numFmtId="168" fontId="17" fillId="0" borderId="0" xfId="1" applyNumberFormat="1" applyFont="1" applyFill="1" applyBorder="1"/>
    <xf numFmtId="3" fontId="17" fillId="0" borderId="0" xfId="0" applyNumberFormat="1" applyFont="1" applyFill="1" applyBorder="1"/>
    <xf numFmtId="168" fontId="17" fillId="0" borderId="0" xfId="1" applyNumberFormat="1" applyFont="1" applyFill="1" applyBorder="1" applyAlignment="1">
      <alignment horizontal="right"/>
    </xf>
    <xf numFmtId="0" fontId="13" fillId="0" borderId="0" xfId="0" applyFont="1" applyBorder="1" applyAlignment="1"/>
    <xf numFmtId="0" fontId="16" fillId="4" borderId="6" xfId="0" applyFont="1" applyFill="1" applyBorder="1"/>
    <xf numFmtId="0" fontId="16" fillId="0" borderId="0" xfId="0" applyFont="1" applyFill="1" applyBorder="1"/>
    <xf numFmtId="0" fontId="0" fillId="0" borderId="0" xfId="0" applyFill="1" applyBorder="1"/>
    <xf numFmtId="168" fontId="17" fillId="0" borderId="8" xfId="0" applyNumberFormat="1" applyFont="1" applyFill="1" applyBorder="1"/>
    <xf numFmtId="0" fontId="20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5" fillId="0" borderId="0" xfId="0" applyFont="1" applyFill="1" applyAlignment="1"/>
    <xf numFmtId="0" fontId="7" fillId="0" borderId="0" xfId="0" applyFont="1" applyAlignment="1">
      <alignment horizontal="left" vertical="top" wrapText="1"/>
    </xf>
    <xf numFmtId="169" fontId="0" fillId="0" borderId="0" xfId="23" applyNumberFormat="1" applyFont="1"/>
    <xf numFmtId="10" fontId="0" fillId="0" borderId="0" xfId="23" applyNumberFormat="1" applyFont="1"/>
    <xf numFmtId="3" fontId="19" fillId="0" borderId="0" xfId="0" applyNumberFormat="1" applyFont="1"/>
    <xf numFmtId="0" fontId="6" fillId="4" borderId="19" xfId="0" applyFont="1" applyFill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169" fontId="0" fillId="0" borderId="8" xfId="23" applyNumberFormat="1" applyFont="1" applyBorder="1"/>
    <xf numFmtId="3" fontId="17" fillId="0" borderId="34" xfId="0" applyNumberFormat="1" applyFont="1" applyFill="1" applyBorder="1" applyAlignment="1">
      <alignment horizontal="right"/>
    </xf>
    <xf numFmtId="3" fontId="17" fillId="0" borderId="34" xfId="0" applyNumberFormat="1" applyFont="1" applyFill="1" applyBorder="1"/>
    <xf numFmtId="169" fontId="18" fillId="0" borderId="14" xfId="23" applyNumberFormat="1" applyFont="1" applyBorder="1"/>
    <xf numFmtId="9" fontId="15" fillId="0" borderId="7" xfId="23" applyFont="1" applyBorder="1"/>
    <xf numFmtId="169" fontId="15" fillId="0" borderId="7" xfId="23" applyNumberFormat="1" applyFont="1" applyBorder="1"/>
    <xf numFmtId="169" fontId="18" fillId="0" borderId="31" xfId="23" applyNumberFormat="1" applyFont="1" applyBorder="1"/>
    <xf numFmtId="169" fontId="18" fillId="0" borderId="15" xfId="23" applyNumberFormat="1" applyFont="1" applyBorder="1"/>
    <xf numFmtId="169" fontId="15" fillId="0" borderId="26" xfId="23" applyNumberFormat="1" applyFont="1" applyBorder="1"/>
    <xf numFmtId="169" fontId="15" fillId="0" borderId="8" xfId="23" applyNumberFormat="1" applyFont="1" applyBorder="1"/>
    <xf numFmtId="0" fontId="16" fillId="5" borderId="36" xfId="0" applyFont="1" applyFill="1" applyBorder="1" applyAlignment="1"/>
    <xf numFmtId="0" fontId="16" fillId="5" borderId="34" xfId="0" applyFont="1" applyFill="1" applyBorder="1" applyAlignment="1"/>
    <xf numFmtId="0" fontId="16" fillId="5" borderId="35" xfId="0" applyFont="1" applyFill="1" applyBorder="1" applyAlignment="1"/>
    <xf numFmtId="0" fontId="5" fillId="0" borderId="0" xfId="0" applyFont="1" applyAlignment="1">
      <alignment horizontal="center"/>
    </xf>
    <xf numFmtId="3" fontId="15" fillId="0" borderId="19" xfId="2" applyNumberFormat="1" applyFont="1" applyBorder="1"/>
    <xf numFmtId="49" fontId="16" fillId="6" borderId="37" xfId="0" applyNumberFormat="1" applyFont="1" applyFill="1" applyBorder="1" applyAlignment="1">
      <alignment horizontal="center"/>
    </xf>
    <xf numFmtId="49" fontId="16" fillId="6" borderId="24" xfId="0" applyNumberFormat="1" applyFont="1" applyFill="1" applyBorder="1" applyAlignment="1">
      <alignment horizontal="center"/>
    </xf>
    <xf numFmtId="49" fontId="16" fillId="6" borderId="25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5" fillId="0" borderId="0" xfId="0" applyFont="1"/>
    <xf numFmtId="0" fontId="20" fillId="0" borderId="0" xfId="0" applyFont="1"/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4" borderId="35" xfId="0" applyFont="1" applyFill="1" applyBorder="1" applyAlignment="1">
      <alignment wrapText="1"/>
    </xf>
    <xf numFmtId="0" fontId="15" fillId="0" borderId="0" xfId="0" applyFont="1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19" fillId="0" borderId="0" xfId="0" applyNumberFormat="1" applyFont="1" applyBorder="1"/>
    <xf numFmtId="3" fontId="0" fillId="0" borderId="0" xfId="0" applyNumberFormat="1" applyBorder="1"/>
    <xf numFmtId="0" fontId="7" fillId="0" borderId="0" xfId="0" applyFont="1" applyBorder="1" applyAlignment="1">
      <alignment wrapText="1"/>
    </xf>
    <xf numFmtId="170" fontId="23" fillId="0" borderId="15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" fontId="0" fillId="0" borderId="0" xfId="0" applyNumberFormat="1"/>
    <xf numFmtId="9" fontId="0" fillId="0" borderId="0" xfId="23" applyNumberFormat="1" applyFont="1"/>
    <xf numFmtId="2" fontId="0" fillId="0" borderId="0" xfId="23" applyNumberFormat="1" applyFont="1"/>
    <xf numFmtId="1" fontId="0" fillId="0" borderId="0" xfId="23" applyNumberFormat="1" applyFont="1"/>
    <xf numFmtId="2" fontId="0" fillId="0" borderId="0" xfId="0" applyNumberFormat="1"/>
    <xf numFmtId="169" fontId="5" fillId="0" borderId="0" xfId="23" applyNumberFormat="1" applyFont="1" applyBorder="1"/>
    <xf numFmtId="169" fontId="15" fillId="0" borderId="0" xfId="23" applyNumberFormat="1" applyFont="1" applyBorder="1" applyAlignment="1">
      <alignment horizontal="right"/>
    </xf>
    <xf numFmtId="9" fontId="5" fillId="0" borderId="0" xfId="23" applyFont="1" applyBorder="1"/>
    <xf numFmtId="2" fontId="5" fillId="0" borderId="0" xfId="23" applyNumberFormat="1" applyFont="1" applyBorder="1"/>
    <xf numFmtId="1" fontId="5" fillId="0" borderId="0" xfId="23" applyNumberFormat="1" applyFont="1" applyBorder="1"/>
    <xf numFmtId="170" fontId="16" fillId="11" borderId="0" xfId="0" applyNumberFormat="1" applyFont="1" applyFill="1" applyBorder="1" applyAlignment="1">
      <alignment horizontal="center" vertical="center"/>
    </xf>
    <xf numFmtId="49" fontId="16" fillId="11" borderId="0" xfId="0" applyNumberFormat="1" applyFont="1" applyFill="1" applyBorder="1" applyAlignment="1">
      <alignment horizontal="center" vertical="center"/>
    </xf>
    <xf numFmtId="170" fontId="5" fillId="0" borderId="44" xfId="2" applyNumberFormat="1" applyFont="1" applyBorder="1" applyAlignment="1">
      <alignment horizontal="right"/>
    </xf>
    <xf numFmtId="170" fontId="5" fillId="0" borderId="40" xfId="2" applyNumberFormat="1" applyFont="1" applyBorder="1" applyAlignment="1">
      <alignment horizontal="right"/>
    </xf>
    <xf numFmtId="170" fontId="5" fillId="0" borderId="40" xfId="2" applyNumberFormat="1" applyFont="1" applyBorder="1" applyAlignment="1">
      <alignment horizontal="right" wrapText="1"/>
    </xf>
    <xf numFmtId="170" fontId="18" fillId="0" borderId="44" xfId="2" applyNumberFormat="1" applyFont="1" applyFill="1" applyBorder="1" applyAlignment="1">
      <alignment horizontal="right"/>
    </xf>
    <xf numFmtId="170" fontId="23" fillId="0" borderId="40" xfId="2" applyNumberFormat="1" applyFont="1" applyBorder="1" applyAlignment="1">
      <alignment horizontal="right"/>
    </xf>
    <xf numFmtId="170" fontId="23" fillId="0" borderId="40" xfId="2" applyNumberFormat="1" applyFont="1" applyFill="1" applyBorder="1" applyAlignment="1">
      <alignment horizontal="right"/>
    </xf>
    <xf numFmtId="170" fontId="23" fillId="0" borderId="40" xfId="2" applyNumberFormat="1" applyFont="1" applyFill="1" applyBorder="1" applyAlignment="1">
      <alignment horizontal="right" vertical="center" wrapText="1"/>
    </xf>
    <xf numFmtId="0" fontId="16" fillId="11" borderId="0" xfId="0" applyFont="1" applyFill="1" applyBorder="1" applyAlignment="1">
      <alignment horizontal="left" vertical="center"/>
    </xf>
    <xf numFmtId="0" fontId="5" fillId="0" borderId="40" xfId="0" applyNumberFormat="1" applyFont="1" applyBorder="1" applyAlignment="1">
      <alignment horizontal="left"/>
    </xf>
    <xf numFmtId="170" fontId="15" fillId="0" borderId="38" xfId="2" applyNumberFormat="1" applyFont="1" applyBorder="1"/>
    <xf numFmtId="0" fontId="5" fillId="0" borderId="46" xfId="0" applyNumberFormat="1" applyFont="1" applyBorder="1" applyAlignment="1">
      <alignment horizontal="left"/>
    </xf>
    <xf numFmtId="170" fontId="5" fillId="0" borderId="46" xfId="2" applyNumberFormat="1" applyFont="1" applyBorder="1" applyAlignment="1">
      <alignment horizontal="right"/>
    </xf>
    <xf numFmtId="170" fontId="23" fillId="0" borderId="46" xfId="2" applyNumberFormat="1" applyFont="1" applyBorder="1" applyAlignment="1">
      <alignment horizontal="right"/>
    </xf>
    <xf numFmtId="0" fontId="9" fillId="0" borderId="48" xfId="0" applyFont="1" applyBorder="1"/>
    <xf numFmtId="170" fontId="5" fillId="10" borderId="43" xfId="0" applyNumberFormat="1" applyFont="1" applyFill="1" applyBorder="1"/>
    <xf numFmtId="170" fontId="5" fillId="10" borderId="42" xfId="0" applyNumberFormat="1" applyFont="1" applyFill="1" applyBorder="1"/>
    <xf numFmtId="170" fontId="5" fillId="10" borderId="47" xfId="0" applyNumberFormat="1" applyFont="1" applyFill="1" applyBorder="1"/>
    <xf numFmtId="49" fontId="16" fillId="11" borderId="0" xfId="0" applyNumberFormat="1" applyFont="1" applyFill="1" applyBorder="1" applyAlignment="1">
      <alignment horizontal="center" vertical="center" wrapText="1"/>
    </xf>
    <xf numFmtId="170" fontId="5" fillId="0" borderId="50" xfId="2" applyNumberFormat="1" applyFont="1" applyBorder="1" applyAlignment="1">
      <alignment horizontal="right"/>
    </xf>
    <xf numFmtId="170" fontId="5" fillId="0" borderId="41" xfId="2" applyNumberFormat="1" applyFont="1" applyBorder="1" applyAlignment="1">
      <alignment horizontal="right"/>
    </xf>
    <xf numFmtId="170" fontId="23" fillId="0" borderId="41" xfId="2" applyNumberFormat="1" applyFont="1" applyBorder="1" applyAlignment="1">
      <alignment horizontal="right"/>
    </xf>
    <xf numFmtId="170" fontId="5" fillId="0" borderId="51" xfId="2" applyNumberFormat="1" applyFont="1" applyBorder="1" applyAlignment="1">
      <alignment horizontal="right"/>
    </xf>
    <xf numFmtId="0" fontId="16" fillId="11" borderId="0" xfId="0" applyFont="1" applyFill="1" applyBorder="1" applyAlignment="1">
      <alignment horizontal="center" vertical="center"/>
    </xf>
    <xf numFmtId="0" fontId="5" fillId="0" borderId="52" xfId="0" applyNumberFormat="1" applyFont="1" applyBorder="1" applyAlignment="1">
      <alignment horizontal="left"/>
    </xf>
    <xf numFmtId="170" fontId="18" fillId="0" borderId="52" xfId="2" applyNumberFormat="1" applyFont="1" applyBorder="1" applyAlignment="1">
      <alignment horizontal="right"/>
    </xf>
    <xf numFmtId="170" fontId="18" fillId="0" borderId="52" xfId="0" applyNumberFormat="1" applyFont="1" applyBorder="1" applyAlignment="1">
      <alignment horizontal="right"/>
    </xf>
    <xf numFmtId="170" fontId="23" fillId="0" borderId="52" xfId="0" applyNumberFormat="1" applyFont="1" applyBorder="1"/>
    <xf numFmtId="170" fontId="5" fillId="0" borderId="52" xfId="2" applyNumberFormat="1" applyFont="1" applyFill="1" applyBorder="1" applyAlignment="1">
      <alignment vertical="center" wrapText="1"/>
    </xf>
    <xf numFmtId="170" fontId="5" fillId="0" borderId="52" xfId="2" applyNumberFormat="1" applyFont="1" applyFill="1" applyBorder="1" applyAlignment="1">
      <alignment horizontal="right" vertical="center" wrapText="1"/>
    </xf>
    <xf numFmtId="170" fontId="23" fillId="0" borderId="52" xfId="0" applyNumberFormat="1" applyFont="1" applyBorder="1" applyAlignment="1">
      <alignment horizontal="right"/>
    </xf>
    <xf numFmtId="170" fontId="23" fillId="0" borderId="52" xfId="2" applyNumberFormat="1" applyFont="1" applyFill="1" applyBorder="1" applyAlignment="1"/>
    <xf numFmtId="170" fontId="23" fillId="0" borderId="52" xfId="2" applyNumberFormat="1" applyFont="1" applyFill="1" applyBorder="1" applyAlignment="1">
      <alignment horizontal="right"/>
    </xf>
    <xf numFmtId="170" fontId="23" fillId="0" borderId="52" xfId="2" applyNumberFormat="1" applyFont="1" applyFill="1" applyBorder="1" applyAlignment="1">
      <alignment horizontal="right" vertical="center" wrapText="1"/>
    </xf>
    <xf numFmtId="170" fontId="23" fillId="0" borderId="52" xfId="2" applyNumberFormat="1" applyFont="1" applyFill="1" applyBorder="1" applyAlignment="1">
      <alignment vertical="center" wrapText="1"/>
    </xf>
    <xf numFmtId="170" fontId="23" fillId="0" borderId="52" xfId="0" applyNumberFormat="1" applyFont="1" applyBorder="1" applyAlignment="1">
      <alignment horizontal="right" vertical="center" wrapText="1"/>
    </xf>
    <xf numFmtId="0" fontId="5" fillId="0" borderId="54" xfId="0" applyNumberFormat="1" applyFont="1" applyBorder="1" applyAlignment="1">
      <alignment horizontal="left"/>
    </xf>
    <xf numFmtId="170" fontId="23" fillId="0" borderId="54" xfId="0" applyNumberFormat="1" applyFont="1" applyBorder="1" applyAlignment="1">
      <alignment horizontal="right"/>
    </xf>
    <xf numFmtId="170" fontId="18" fillId="0" borderId="54" xfId="0" applyNumberFormat="1" applyFont="1" applyBorder="1" applyAlignment="1">
      <alignment horizontal="right"/>
    </xf>
    <xf numFmtId="170" fontId="23" fillId="0" borderId="54" xfId="2" applyNumberFormat="1" applyFont="1" applyFill="1" applyBorder="1" applyAlignment="1"/>
    <xf numFmtId="0" fontId="17" fillId="0" borderId="56" xfId="0" applyFont="1" applyBorder="1"/>
    <xf numFmtId="170" fontId="17" fillId="0" borderId="56" xfId="0" applyNumberFormat="1" applyFont="1" applyBorder="1" applyAlignment="1">
      <alignment horizontal="center"/>
    </xf>
    <xf numFmtId="170" fontId="17" fillId="0" borderId="56" xfId="0" applyNumberFormat="1" applyFont="1" applyBorder="1" applyAlignment="1">
      <alignment horizontal="right"/>
    </xf>
    <xf numFmtId="0" fontId="0" fillId="0" borderId="53" xfId="0" applyBorder="1"/>
    <xf numFmtId="170" fontId="18" fillId="0" borderId="57" xfId="0" applyNumberFormat="1" applyFont="1" applyBorder="1" applyAlignment="1">
      <alignment horizontal="right"/>
    </xf>
    <xf numFmtId="0" fontId="17" fillId="0" borderId="58" xfId="0" applyFont="1" applyBorder="1"/>
    <xf numFmtId="170" fontId="23" fillId="0" borderId="55" xfId="2" applyNumberFormat="1" applyFont="1" applyFill="1" applyBorder="1" applyAlignment="1">
      <alignment horizontal="right"/>
    </xf>
    <xf numFmtId="169" fontId="5" fillId="0" borderId="52" xfId="23" applyNumberFormat="1" applyFont="1" applyFill="1" applyBorder="1" applyAlignment="1">
      <alignment vertical="center" wrapText="1"/>
    </xf>
    <xf numFmtId="169" fontId="5" fillId="0" borderId="52" xfId="2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5" fillId="0" borderId="59" xfId="0" applyNumberFormat="1" applyFont="1" applyBorder="1" applyAlignment="1">
      <alignment horizontal="left"/>
    </xf>
    <xf numFmtId="170" fontId="18" fillId="0" borderId="57" xfId="2" applyNumberFormat="1" applyFont="1" applyBorder="1" applyAlignment="1">
      <alignment horizontal="right"/>
    </xf>
    <xf numFmtId="170" fontId="23" fillId="0" borderId="57" xfId="0" applyNumberFormat="1" applyFont="1" applyBorder="1" applyAlignment="1">
      <alignment horizontal="right"/>
    </xf>
    <xf numFmtId="0" fontId="18" fillId="10" borderId="60" xfId="0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62" xfId="0" applyFont="1" applyFill="1" applyBorder="1"/>
    <xf numFmtId="170" fontId="18" fillId="0" borderId="40" xfId="2" applyNumberFormat="1" applyFont="1" applyBorder="1" applyAlignment="1">
      <alignment horizontal="right"/>
    </xf>
    <xf numFmtId="170" fontId="18" fillId="0" borderId="40" xfId="0" applyNumberFormat="1" applyFont="1" applyBorder="1" applyAlignment="1">
      <alignment horizontal="right"/>
    </xf>
    <xf numFmtId="170" fontId="23" fillId="0" borderId="40" xfId="0" applyNumberFormat="1" applyFont="1" applyBorder="1"/>
    <xf numFmtId="170" fontId="23" fillId="0" borderId="40" xfId="2" applyNumberFormat="1" applyFont="1" applyFill="1" applyBorder="1" applyAlignment="1"/>
    <xf numFmtId="170" fontId="5" fillId="0" borderId="40" xfId="2" applyNumberFormat="1" applyFont="1" applyFill="1" applyBorder="1" applyAlignment="1">
      <alignment horizontal="right" vertical="center" wrapText="1"/>
    </xf>
    <xf numFmtId="170" fontId="23" fillId="0" borderId="40" xfId="0" applyNumberFormat="1" applyFont="1" applyBorder="1" applyAlignment="1">
      <alignment horizontal="right"/>
    </xf>
    <xf numFmtId="170" fontId="23" fillId="0" borderId="40" xfId="2" applyNumberFormat="1" applyFont="1" applyFill="1" applyBorder="1" applyAlignment="1">
      <alignment horizontal="right" vertical="center"/>
    </xf>
    <xf numFmtId="170" fontId="23" fillId="0" borderId="40" xfId="2" applyNumberFormat="1" applyFont="1" applyFill="1" applyBorder="1" applyAlignment="1">
      <alignment vertical="center" wrapText="1"/>
    </xf>
    <xf numFmtId="170" fontId="5" fillId="0" borderId="40" xfId="2" applyNumberFormat="1" applyFont="1" applyFill="1" applyBorder="1" applyAlignment="1">
      <alignment vertical="center" wrapText="1"/>
    </xf>
    <xf numFmtId="0" fontId="18" fillId="10" borderId="46" xfId="0" applyFont="1" applyFill="1" applyBorder="1"/>
    <xf numFmtId="170" fontId="23" fillId="0" borderId="46" xfId="0" applyNumberFormat="1" applyFont="1" applyBorder="1" applyAlignment="1">
      <alignment horizontal="right"/>
    </xf>
    <xf numFmtId="170" fontId="18" fillId="0" borderId="46" xfId="0" applyNumberFormat="1" applyFont="1" applyBorder="1" applyAlignment="1">
      <alignment horizontal="right"/>
    </xf>
    <xf numFmtId="170" fontId="23" fillId="0" borderId="46" xfId="2" applyNumberFormat="1" applyFont="1" applyFill="1" applyBorder="1" applyAlignment="1"/>
    <xf numFmtId="170" fontId="23" fillId="0" borderId="46" xfId="2" applyNumberFormat="1" applyFont="1" applyFill="1" applyBorder="1" applyAlignment="1">
      <alignment horizontal="right" vertical="center"/>
    </xf>
    <xf numFmtId="169" fontId="17" fillId="0" borderId="49" xfId="23" applyNumberFormat="1" applyFont="1" applyBorder="1" applyAlignment="1">
      <alignment horizontal="right"/>
    </xf>
    <xf numFmtId="169" fontId="5" fillId="0" borderId="54" xfId="23" applyNumberFormat="1" applyFont="1" applyFill="1" applyBorder="1" applyAlignment="1">
      <alignment vertical="center" wrapText="1"/>
    </xf>
    <xf numFmtId="169" fontId="5" fillId="0" borderId="54" xfId="23" applyNumberFormat="1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/>
    </xf>
    <xf numFmtId="0" fontId="16" fillId="9" borderId="0" xfId="0" applyFont="1" applyFill="1" applyBorder="1" applyAlignment="1">
      <alignment horizontal="center" vertical="center"/>
    </xf>
    <xf numFmtId="49" fontId="16" fillId="9" borderId="0" xfId="0" applyNumberFormat="1" applyFont="1" applyFill="1" applyBorder="1" applyAlignment="1">
      <alignment horizontal="center" vertical="center"/>
    </xf>
    <xf numFmtId="2" fontId="16" fillId="9" borderId="0" xfId="0" applyNumberFormat="1" applyFont="1" applyFill="1" applyBorder="1" applyAlignment="1">
      <alignment horizontal="center" vertical="center"/>
    </xf>
    <xf numFmtId="170" fontId="36" fillId="0" borderId="40" xfId="0" applyNumberFormat="1" applyFont="1" applyBorder="1" applyAlignment="1">
      <alignment horizontal="right"/>
    </xf>
    <xf numFmtId="170" fontId="23" fillId="0" borderId="40" xfId="0" applyNumberFormat="1" applyFont="1" applyBorder="1" applyAlignment="1">
      <alignment horizontal="right" vertical="top"/>
    </xf>
    <xf numFmtId="170" fontId="17" fillId="0" borderId="64" xfId="0" applyNumberFormat="1" applyFont="1" applyBorder="1" applyAlignment="1">
      <alignment horizontal="right"/>
    </xf>
    <xf numFmtId="0" fontId="17" fillId="0" borderId="63" xfId="0" applyFont="1" applyBorder="1"/>
    <xf numFmtId="170" fontId="17" fillId="0" borderId="65" xfId="0" applyNumberFormat="1" applyFont="1" applyBorder="1" applyAlignment="1">
      <alignment horizontal="right"/>
    </xf>
    <xf numFmtId="0" fontId="17" fillId="0" borderId="68" xfId="0" applyFont="1" applyBorder="1"/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0" fillId="13" borderId="0" xfId="0" applyFill="1" applyAlignment="1">
      <alignment horizontal="left" vertical="center" wrapText="1"/>
    </xf>
    <xf numFmtId="0" fontId="0" fillId="0" borderId="0" xfId="0" applyAlignment="1">
      <alignment horizontal="center"/>
    </xf>
    <xf numFmtId="0" fontId="19" fillId="0" borderId="0" xfId="0" applyFont="1" applyBorder="1"/>
    <xf numFmtId="0" fontId="17" fillId="0" borderId="0" xfId="0" applyFont="1" applyBorder="1"/>
    <xf numFmtId="1" fontId="17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wrapText="1"/>
    </xf>
    <xf numFmtId="0" fontId="5" fillId="0" borderId="44" xfId="0" applyNumberFormat="1" applyFont="1" applyBorder="1" applyAlignment="1">
      <alignment horizontal="left"/>
    </xf>
    <xf numFmtId="0" fontId="18" fillId="10" borderId="44" xfId="0" applyFont="1" applyFill="1" applyBorder="1"/>
    <xf numFmtId="170" fontId="23" fillId="0" borderId="44" xfId="0" applyNumberFormat="1" applyFont="1" applyBorder="1" applyAlignment="1">
      <alignment horizontal="right"/>
    </xf>
    <xf numFmtId="170" fontId="36" fillId="0" borderId="44" xfId="0" applyNumberFormat="1" applyFont="1" applyBorder="1"/>
    <xf numFmtId="3" fontId="5" fillId="0" borderId="40" xfId="0" applyNumberFormat="1" applyFont="1" applyFill="1" applyBorder="1"/>
    <xf numFmtId="169" fontId="5" fillId="0" borderId="40" xfId="23" applyNumberFormat="1" applyFont="1" applyFill="1" applyBorder="1"/>
    <xf numFmtId="0" fontId="0" fillId="0" borderId="40" xfId="0" applyBorder="1"/>
    <xf numFmtId="3" fontId="5" fillId="0" borderId="40" xfId="0" applyNumberFormat="1" applyFont="1" applyFill="1" applyBorder="1" applyAlignment="1">
      <alignment horizontal="right"/>
    </xf>
    <xf numFmtId="0" fontId="16" fillId="14" borderId="0" xfId="0" applyFont="1" applyFill="1" applyBorder="1"/>
    <xf numFmtId="0" fontId="16" fillId="14" borderId="0" xfId="0" applyFont="1" applyFill="1" applyBorder="1" applyAlignment="1">
      <alignment horizontal="center"/>
    </xf>
    <xf numFmtId="0" fontId="5" fillId="0" borderId="40" xfId="0" applyFont="1" applyBorder="1" applyAlignment="1">
      <alignment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6" fillId="14" borderId="0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 wrapText="1"/>
    </xf>
    <xf numFmtId="0" fontId="6" fillId="14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/>
    </xf>
    <xf numFmtId="3" fontId="19" fillId="0" borderId="40" xfId="0" applyNumberFormat="1" applyFont="1" applyBorder="1"/>
    <xf numFmtId="10" fontId="0" fillId="0" borderId="40" xfId="23" applyNumberFormat="1" applyFont="1" applyBorder="1" applyAlignment="1">
      <alignment horizontal="center"/>
    </xf>
    <xf numFmtId="0" fontId="6" fillId="14" borderId="0" xfId="0" applyFont="1" applyFill="1" applyBorder="1" applyAlignment="1">
      <alignment horizontal="right" vertical="center"/>
    </xf>
    <xf numFmtId="3" fontId="5" fillId="0" borderId="40" xfId="0" applyNumberFormat="1" applyFont="1" applyBorder="1"/>
    <xf numFmtId="10" fontId="5" fillId="0" borderId="40" xfId="23" applyNumberFormat="1" applyFont="1" applyBorder="1" applyAlignment="1">
      <alignment horizontal="center"/>
    </xf>
    <xf numFmtId="10" fontId="5" fillId="0" borderId="40" xfId="23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wrapText="1"/>
    </xf>
    <xf numFmtId="169" fontId="0" fillId="0" borderId="40" xfId="23" applyNumberFormat="1" applyFont="1" applyBorder="1"/>
    <xf numFmtId="3" fontId="5" fillId="0" borderId="40" xfId="0" applyNumberFormat="1" applyFont="1" applyBorder="1" applyAlignment="1">
      <alignment wrapText="1"/>
    </xf>
    <xf numFmtId="169" fontId="5" fillId="0" borderId="40" xfId="23" applyNumberFormat="1" applyFont="1" applyBorder="1"/>
    <xf numFmtId="169" fontId="0" fillId="0" borderId="40" xfId="0" applyNumberFormat="1" applyBorder="1" applyAlignment="1">
      <alignment horizontal="center"/>
    </xf>
    <xf numFmtId="3" fontId="0" fillId="0" borderId="40" xfId="0" applyNumberFormat="1" applyBorder="1"/>
    <xf numFmtId="0" fontId="6" fillId="14" borderId="0" xfId="0" applyFont="1" applyFill="1" applyBorder="1" applyAlignment="1">
      <alignment horizontal="center"/>
    </xf>
    <xf numFmtId="0" fontId="18" fillId="0" borderId="40" xfId="0" applyFont="1" applyBorder="1"/>
    <xf numFmtId="169" fontId="5" fillId="0" borderId="40" xfId="23" applyNumberFormat="1" applyFont="1" applyBorder="1" applyAlignment="1">
      <alignment horizontal="center"/>
    </xf>
    <xf numFmtId="0" fontId="18" fillId="0" borderId="40" xfId="0" applyFont="1" applyFill="1" applyBorder="1"/>
    <xf numFmtId="0" fontId="17" fillId="0" borderId="40" xfId="0" applyFont="1" applyFill="1" applyBorder="1"/>
    <xf numFmtId="3" fontId="15" fillId="0" borderId="40" xfId="0" applyNumberFormat="1" applyFont="1" applyBorder="1"/>
    <xf numFmtId="169" fontId="15" fillId="0" borderId="4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/>
    </xf>
    <xf numFmtId="168" fontId="15" fillId="0" borderId="40" xfId="0" applyNumberFormat="1" applyFont="1" applyBorder="1" applyAlignment="1">
      <alignment horizontal="right"/>
    </xf>
    <xf numFmtId="169" fontId="15" fillId="0" borderId="40" xfId="23" applyNumberFormat="1" applyFont="1" applyBorder="1" applyAlignment="1">
      <alignment horizontal="right"/>
    </xf>
    <xf numFmtId="0" fontId="31" fillId="14" borderId="0" xfId="0" applyFont="1" applyFill="1" applyBorder="1" applyAlignment="1">
      <alignment horizontal="center" wrapText="1"/>
    </xf>
    <xf numFmtId="0" fontId="30" fillId="14" borderId="0" xfId="0" applyFont="1" applyFill="1" applyBorder="1" applyAlignment="1">
      <alignment horizontal="center" vertical="center"/>
    </xf>
    <xf numFmtId="169" fontId="19" fillId="0" borderId="40" xfId="23" applyNumberFormat="1" applyFont="1" applyBorder="1" applyAlignment="1">
      <alignment horizontal="center"/>
    </xf>
    <xf numFmtId="0" fontId="5" fillId="0" borderId="0" xfId="0" applyFont="1" applyBorder="1"/>
    <xf numFmtId="0" fontId="32" fillId="14" borderId="0" xfId="0" applyFont="1" applyFill="1" applyBorder="1" applyAlignment="1">
      <alignment horizontal="center"/>
    </xf>
    <xf numFmtId="0" fontId="5" fillId="0" borderId="40" xfId="0" applyFont="1" applyBorder="1"/>
    <xf numFmtId="0" fontId="40" fillId="14" borderId="0" xfId="0" applyFont="1" applyFill="1"/>
    <xf numFmtId="0" fontId="40" fillId="14" borderId="0" xfId="0" applyFont="1" applyFill="1" applyAlignment="1">
      <alignment wrapText="1"/>
    </xf>
    <xf numFmtId="0" fontId="16" fillId="14" borderId="0" xfId="0" applyFont="1" applyFill="1" applyBorder="1" applyAlignment="1">
      <alignment horizontal="center" vertical="center"/>
    </xf>
    <xf numFmtId="0" fontId="16" fillId="14" borderId="0" xfId="0" applyFont="1" applyFill="1" applyBorder="1" applyAlignment="1">
      <alignment horizontal="center" vertical="center" wrapText="1"/>
    </xf>
    <xf numFmtId="0" fontId="41" fillId="14" borderId="0" xfId="0" applyFont="1" applyFill="1" applyBorder="1" applyAlignment="1">
      <alignment horizontal="center" vertical="center"/>
    </xf>
    <xf numFmtId="0" fontId="43" fillId="14" borderId="0" xfId="0" applyFont="1" applyFill="1" applyBorder="1" applyAlignment="1">
      <alignment horizontal="center"/>
    </xf>
    <xf numFmtId="9" fontId="0" fillId="0" borderId="40" xfId="23" applyFont="1" applyBorder="1"/>
    <xf numFmtId="0" fontId="15" fillId="0" borderId="40" xfId="0" applyFont="1" applyFill="1" applyBorder="1" applyAlignment="1">
      <alignment horizontal="left" vertical="center" wrapText="1"/>
    </xf>
    <xf numFmtId="0" fontId="5" fillId="0" borderId="40" xfId="0" applyFont="1" applyFill="1" applyBorder="1"/>
    <xf numFmtId="169" fontId="5" fillId="8" borderId="40" xfId="23" applyNumberFormat="1" applyFont="1" applyFill="1" applyBorder="1" applyAlignment="1">
      <alignment horizontal="center"/>
    </xf>
    <xf numFmtId="169" fontId="5" fillId="0" borderId="40" xfId="23" applyNumberFormat="1" applyFont="1" applyFill="1" applyBorder="1" applyAlignment="1">
      <alignment horizontal="center"/>
    </xf>
    <xf numFmtId="0" fontId="33" fillId="0" borderId="40" xfId="0" applyFont="1" applyFill="1" applyBorder="1" applyAlignment="1">
      <alignment horizontal="left" vertical="center" wrapText="1"/>
    </xf>
    <xf numFmtId="0" fontId="6" fillId="14" borderId="40" xfId="0" applyFont="1" applyFill="1" applyBorder="1" applyAlignment="1">
      <alignment horizontal="center" wrapText="1"/>
    </xf>
    <xf numFmtId="0" fontId="6" fillId="14" borderId="0" xfId="0" applyFont="1" applyFill="1" applyBorder="1"/>
    <xf numFmtId="169" fontId="5" fillId="0" borderId="40" xfId="23" applyNumberFormat="1" applyFont="1" applyBorder="1" applyAlignment="1">
      <alignment vertical="center"/>
    </xf>
    <xf numFmtId="0" fontId="17" fillId="0" borderId="71" xfId="0" applyFont="1" applyBorder="1"/>
    <xf numFmtId="170" fontId="15" fillId="0" borderId="38" xfId="2" applyNumberFormat="1" applyFont="1" applyFill="1" applyBorder="1"/>
    <xf numFmtId="169" fontId="5" fillId="0" borderId="52" xfId="23" applyNumberFormat="1" applyFont="1" applyBorder="1" applyAlignment="1">
      <alignment horizontal="center"/>
    </xf>
    <xf numFmtId="169" fontId="5" fillId="0" borderId="54" xfId="23" applyNumberFormat="1" applyFont="1" applyBorder="1" applyAlignment="1">
      <alignment horizontal="center"/>
    </xf>
    <xf numFmtId="169" fontId="21" fillId="0" borderId="49" xfId="23" applyNumberFormat="1" applyFont="1" applyBorder="1" applyAlignment="1">
      <alignment horizontal="center"/>
    </xf>
    <xf numFmtId="169" fontId="5" fillId="0" borderId="40" xfId="23" applyNumberFormat="1" applyFont="1" applyFill="1" applyBorder="1" applyAlignment="1">
      <alignment horizontal="center" vertical="center" wrapText="1"/>
    </xf>
    <xf numFmtId="169" fontId="5" fillId="0" borderId="69" xfId="23" applyNumberFormat="1" applyFont="1" applyFill="1" applyBorder="1" applyAlignment="1">
      <alignment horizontal="center" vertical="center" wrapText="1"/>
    </xf>
    <xf numFmtId="0" fontId="16" fillId="15" borderId="0" xfId="0" applyFont="1" applyFill="1" applyBorder="1" applyAlignment="1">
      <alignment horizontal="center" vertical="center"/>
    </xf>
    <xf numFmtId="3" fontId="24" fillId="0" borderId="40" xfId="16" applyNumberFormat="1" applyFont="1" applyBorder="1" applyAlignment="1">
      <alignment horizontal="right" vertical="center" wrapText="1"/>
    </xf>
    <xf numFmtId="168" fontId="18" fillId="0" borderId="40" xfId="1" applyNumberFormat="1" applyFont="1" applyBorder="1" applyAlignment="1">
      <alignment horizontal="right" vertical="center" wrapText="1"/>
    </xf>
    <xf numFmtId="0" fontId="15" fillId="0" borderId="40" xfId="0" applyFont="1" applyBorder="1"/>
    <xf numFmtId="168" fontId="17" fillId="0" borderId="40" xfId="1" applyNumberFormat="1" applyFont="1" applyBorder="1" applyAlignment="1">
      <alignment horizontal="right" vertical="center" wrapText="1"/>
    </xf>
    <xf numFmtId="169" fontId="15" fillId="0" borderId="40" xfId="23" applyNumberFormat="1" applyFont="1" applyBorder="1"/>
    <xf numFmtId="169" fontId="15" fillId="0" borderId="40" xfId="23" applyNumberFormat="1" applyFont="1" applyBorder="1" applyAlignment="1">
      <alignment horizontal="center"/>
    </xf>
    <xf numFmtId="3" fontId="25" fillId="0" borderId="40" xfId="0" applyNumberFormat="1" applyFont="1" applyBorder="1" applyAlignment="1">
      <alignment horizontal="right" vertical="center" wrapText="1"/>
    </xf>
    <xf numFmtId="3" fontId="18" fillId="0" borderId="40" xfId="1" applyNumberFormat="1" applyFont="1" applyBorder="1" applyAlignment="1">
      <alignment horizontal="right" vertical="center" wrapText="1"/>
    </xf>
    <xf numFmtId="3" fontId="24" fillId="0" borderId="40" xfId="16" applyNumberFormat="1" applyFont="1" applyFill="1" applyBorder="1" applyAlignment="1">
      <alignment horizontal="right" vertical="center" wrapText="1"/>
    </xf>
    <xf numFmtId="3" fontId="18" fillId="0" borderId="40" xfId="1" applyNumberFormat="1" applyFont="1" applyFill="1" applyBorder="1" applyAlignment="1">
      <alignment horizontal="right" vertical="center" wrapText="1"/>
    </xf>
    <xf numFmtId="3" fontId="5" fillId="0" borderId="40" xfId="16" applyNumberFormat="1" applyFont="1" applyFill="1" applyBorder="1" applyAlignment="1">
      <alignment horizontal="right" vertical="center" wrapText="1"/>
    </xf>
    <xf numFmtId="3" fontId="5" fillId="0" borderId="40" xfId="1" applyNumberFormat="1" applyFont="1" applyFill="1" applyBorder="1" applyAlignment="1">
      <alignment horizontal="right" vertical="center" wrapText="1"/>
    </xf>
    <xf numFmtId="168" fontId="5" fillId="0" borderId="40" xfId="1" applyNumberFormat="1" applyFont="1" applyFill="1" applyBorder="1" applyAlignment="1">
      <alignment horizontal="right" vertical="center" wrapText="1"/>
    </xf>
    <xf numFmtId="0" fontId="34" fillId="16" borderId="0" xfId="0" applyFont="1" applyFill="1" applyBorder="1" applyAlignment="1">
      <alignment horizontal="center"/>
    </xf>
    <xf numFmtId="0" fontId="34" fillId="17" borderId="0" xfId="0" applyFont="1" applyFill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17" fillId="0" borderId="40" xfId="0" applyFont="1" applyBorder="1"/>
    <xf numFmtId="1" fontId="17" fillId="0" borderId="40" xfId="0" applyNumberFormat="1" applyFont="1" applyBorder="1" applyAlignment="1">
      <alignment horizontal="right"/>
    </xf>
    <xf numFmtId="0" fontId="5" fillId="18" borderId="0" xfId="0" applyFont="1" applyFill="1" applyBorder="1" applyAlignment="1">
      <alignment horizontal="left"/>
    </xf>
    <xf numFmtId="0" fontId="5" fillId="18" borderId="0" xfId="0" applyFont="1" applyFill="1" applyBorder="1"/>
    <xf numFmtId="0" fontId="16" fillId="16" borderId="0" xfId="0" applyFont="1" applyFill="1" applyBorder="1" applyAlignment="1">
      <alignment horizontal="center"/>
    </xf>
    <xf numFmtId="0" fontId="16" fillId="17" borderId="0" xfId="0" applyFont="1" applyFill="1" applyBorder="1" applyAlignment="1">
      <alignment horizontal="center"/>
    </xf>
    <xf numFmtId="3" fontId="38" fillId="0" borderId="40" xfId="13" applyNumberFormat="1" applyFont="1" applyBorder="1"/>
    <xf numFmtId="1" fontId="24" fillId="0" borderId="40" xfId="23" applyNumberFormat="1" applyFont="1" applyFill="1" applyBorder="1" applyAlignment="1"/>
    <xf numFmtId="172" fontId="24" fillId="0" borderId="40" xfId="23" applyNumberFormat="1" applyFont="1" applyFill="1" applyBorder="1" applyAlignment="1">
      <alignment horizontal="right"/>
    </xf>
    <xf numFmtId="3" fontId="24" fillId="0" borderId="40" xfId="18" applyNumberFormat="1" applyFont="1" applyFill="1" applyBorder="1" applyAlignment="1">
      <alignment horizontal="left"/>
    </xf>
    <xf numFmtId="1" fontId="18" fillId="0" borderId="40" xfId="0" applyNumberFormat="1" applyFont="1" applyFill="1" applyBorder="1" applyAlignment="1">
      <alignment horizontal="right"/>
    </xf>
    <xf numFmtId="0" fontId="18" fillId="0" borderId="40" xfId="0" applyFont="1" applyFill="1" applyBorder="1" applyAlignment="1">
      <alignment horizontal="right"/>
    </xf>
    <xf numFmtId="0" fontId="5" fillId="0" borderId="40" xfId="0" applyFont="1" applyFill="1" applyBorder="1" applyAlignment="1">
      <alignment horizontal="right" wrapText="1"/>
    </xf>
    <xf numFmtId="0" fontId="37" fillId="0" borderId="0" xfId="0" applyFont="1" applyAlignment="1">
      <alignment vertical="top" wrapText="1"/>
    </xf>
    <xf numFmtId="0" fontId="6" fillId="14" borderId="0" xfId="0" applyFont="1" applyFill="1" applyAlignment="1">
      <alignment vertical="center"/>
    </xf>
    <xf numFmtId="0" fontId="6" fillId="14" borderId="0" xfId="0" applyFont="1" applyFill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0" fontId="5" fillId="0" borderId="70" xfId="0" applyFont="1" applyFill="1" applyBorder="1" applyAlignment="1">
      <alignment horizontal="right" wrapText="1"/>
    </xf>
    <xf numFmtId="0" fontId="18" fillId="0" borderId="70" xfId="0" applyFont="1" applyFill="1" applyBorder="1" applyAlignment="1">
      <alignment horizontal="right"/>
    </xf>
    <xf numFmtId="0" fontId="20" fillId="0" borderId="0" xfId="0" applyFont="1" applyBorder="1" applyAlignment="1">
      <alignment wrapText="1"/>
    </xf>
    <xf numFmtId="49" fontId="5" fillId="0" borderId="40" xfId="0" applyNumberFormat="1" applyFont="1" applyBorder="1"/>
    <xf numFmtId="49" fontId="5" fillId="0" borderId="40" xfId="0" applyNumberFormat="1" applyFont="1" applyBorder="1" applyAlignment="1">
      <alignment horizontal="left"/>
    </xf>
    <xf numFmtId="49" fontId="5" fillId="0" borderId="40" xfId="0" applyNumberFormat="1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9" fillId="0" borderId="40" xfId="0" applyFont="1" applyBorder="1"/>
    <xf numFmtId="169" fontId="5" fillId="0" borderId="40" xfId="0" applyNumberFormat="1" applyFont="1" applyBorder="1" applyAlignment="1">
      <alignment horizontal="center"/>
    </xf>
    <xf numFmtId="0" fontId="18" fillId="0" borderId="70" xfId="0" applyFont="1" applyBorder="1"/>
    <xf numFmtId="0" fontId="19" fillId="0" borderId="70" xfId="0" applyFont="1" applyBorder="1"/>
    <xf numFmtId="169" fontId="5" fillId="0" borderId="70" xfId="23" applyNumberFormat="1" applyFont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168" fontId="15" fillId="0" borderId="40" xfId="0" applyNumberFormat="1" applyFont="1" applyFill="1" applyBorder="1" applyAlignment="1">
      <alignment horizontal="right"/>
    </xf>
    <xf numFmtId="169" fontId="9" fillId="0" borderId="0" xfId="23" applyNumberFormat="1" applyFont="1"/>
    <xf numFmtId="0" fontId="44" fillId="0" borderId="40" xfId="0" applyFont="1" applyBorder="1" applyAlignment="1">
      <alignment horizontal="center"/>
    </xf>
    <xf numFmtId="49" fontId="16" fillId="14" borderId="0" xfId="0" applyNumberFormat="1" applyFont="1" applyFill="1" applyBorder="1" applyAlignment="1">
      <alignment horizontal="center"/>
    </xf>
    <xf numFmtId="3" fontId="5" fillId="0" borderId="40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horizontal="center" vertical="center"/>
    </xf>
    <xf numFmtId="3" fontId="15" fillId="0" borderId="40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horizontal="right"/>
    </xf>
    <xf numFmtId="170" fontId="5" fillId="0" borderId="40" xfId="0" applyNumberFormat="1" applyFont="1" applyBorder="1"/>
    <xf numFmtId="170" fontId="15" fillId="0" borderId="40" xfId="0" applyNumberFormat="1" applyFont="1" applyBorder="1"/>
    <xf numFmtId="0" fontId="16" fillId="19" borderId="0" xfId="0" applyFont="1" applyFill="1" applyBorder="1" applyAlignment="1">
      <alignment horizontal="left" vertical="center"/>
    </xf>
    <xf numFmtId="49" fontId="16" fillId="19" borderId="0" xfId="0" applyNumberFormat="1" applyFont="1" applyFill="1" applyBorder="1" applyAlignment="1">
      <alignment horizontal="center" vertical="center"/>
    </xf>
    <xf numFmtId="49" fontId="16" fillId="19" borderId="0" xfId="0" applyNumberFormat="1" applyFont="1" applyFill="1" applyBorder="1" applyAlignment="1">
      <alignment horizontal="left" vertical="center"/>
    </xf>
    <xf numFmtId="3" fontId="5" fillId="0" borderId="40" xfId="24" applyNumberFormat="1" applyFont="1" applyBorder="1" applyAlignment="1">
      <alignment horizontal="right"/>
    </xf>
    <xf numFmtId="3" fontId="5" fillId="0" borderId="40" xfId="24" applyNumberFormat="1" applyFont="1" applyFill="1" applyBorder="1" applyAlignment="1">
      <alignment horizontal="right"/>
    </xf>
    <xf numFmtId="3" fontId="18" fillId="0" borderId="40" xfId="24" applyNumberFormat="1" applyFont="1" applyFill="1" applyBorder="1" applyAlignment="1">
      <alignment horizontal="right"/>
    </xf>
    <xf numFmtId="3" fontId="23" fillId="0" borderId="40" xfId="24" applyNumberFormat="1" applyFont="1" applyBorder="1" applyAlignment="1">
      <alignment horizontal="right"/>
    </xf>
    <xf numFmtId="3" fontId="23" fillId="0" borderId="40" xfId="24" applyNumberFormat="1" applyFont="1" applyFill="1" applyBorder="1" applyAlignment="1">
      <alignment horizontal="right"/>
    </xf>
    <xf numFmtId="3" fontId="5" fillId="0" borderId="40" xfId="24" applyNumberFormat="1" applyFont="1" applyBorder="1" applyAlignment="1">
      <alignment horizontal="right" wrapText="1"/>
    </xf>
    <xf numFmtId="3" fontId="23" fillId="0" borderId="40" xfId="24" applyNumberFormat="1" applyFont="1" applyFill="1" applyBorder="1" applyAlignment="1">
      <alignment horizontal="right" vertical="center" wrapText="1"/>
    </xf>
    <xf numFmtId="3" fontId="15" fillId="0" borderId="40" xfId="24" applyNumberFormat="1" applyFont="1" applyBorder="1"/>
    <xf numFmtId="3" fontId="15" fillId="0" borderId="40" xfId="24" applyNumberFormat="1" applyFont="1" applyFill="1" applyBorder="1"/>
    <xf numFmtId="1" fontId="5" fillId="0" borderId="40" xfId="24" applyNumberFormat="1" applyFont="1" applyBorder="1" applyAlignment="1">
      <alignment horizontal="center"/>
    </xf>
    <xf numFmtId="0" fontId="15" fillId="0" borderId="40" xfId="0" applyFont="1" applyBorder="1" applyAlignment="1">
      <alignment horizontal="left"/>
    </xf>
    <xf numFmtId="0" fontId="15" fillId="0" borderId="40" xfId="0" applyFont="1" applyFill="1" applyBorder="1" applyAlignment="1">
      <alignment horizontal="left" vertical="center"/>
    </xf>
    <xf numFmtId="49" fontId="15" fillId="0" borderId="40" xfId="0" applyNumberFormat="1" applyFont="1" applyFill="1" applyBorder="1" applyAlignment="1">
      <alignment horizontal="center" vertical="center"/>
    </xf>
    <xf numFmtId="1" fontId="15" fillId="0" borderId="40" xfId="24" applyNumberFormat="1" applyFont="1" applyBorder="1" applyAlignment="1">
      <alignment horizontal="center"/>
    </xf>
    <xf numFmtId="3" fontId="15" fillId="0" borderId="40" xfId="24" applyNumberFormat="1" applyFont="1" applyBorder="1" applyAlignment="1">
      <alignment horizontal="right"/>
    </xf>
    <xf numFmtId="0" fontId="20" fillId="0" borderId="0" xfId="0" applyFont="1" applyAlignment="1">
      <alignment horizontal="center" wrapText="1"/>
    </xf>
    <xf numFmtId="3" fontId="18" fillId="0" borderId="40" xfId="0" applyNumberFormat="1" applyFont="1" applyBorder="1"/>
    <xf numFmtId="3" fontId="24" fillId="0" borderId="40" xfId="0" applyNumberFormat="1" applyFont="1" applyBorder="1" applyAlignment="1">
      <alignment horizontal="right" vertical="center" wrapText="1"/>
    </xf>
    <xf numFmtId="0" fontId="16" fillId="14" borderId="0" xfId="0" applyFont="1" applyFill="1" applyBorder="1" applyAlignment="1">
      <alignment horizontal="left" vertical="center"/>
    </xf>
    <xf numFmtId="0" fontId="16" fillId="14" borderId="0" xfId="0" applyFont="1" applyFill="1" applyBorder="1" applyAlignment="1">
      <alignment horizontal="left" vertical="center" wrapText="1"/>
    </xf>
    <xf numFmtId="0" fontId="18" fillId="0" borderId="68" xfId="0" applyFont="1" applyFill="1" applyBorder="1"/>
    <xf numFmtId="0" fontId="18" fillId="0" borderId="46" xfId="0" applyFont="1" applyBorder="1"/>
    <xf numFmtId="3" fontId="18" fillId="0" borderId="46" xfId="0" applyNumberFormat="1" applyFont="1" applyBorder="1"/>
    <xf numFmtId="0" fontId="5" fillId="0" borderId="46" xfId="0" applyFont="1" applyBorder="1"/>
    <xf numFmtId="3" fontId="24" fillId="0" borderId="46" xfId="0" applyNumberFormat="1" applyFont="1" applyBorder="1" applyAlignment="1">
      <alignment horizontal="right" vertical="center" wrapText="1"/>
    </xf>
    <xf numFmtId="0" fontId="16" fillId="14" borderId="0" xfId="0" applyFont="1" applyFill="1" applyBorder="1" applyAlignment="1">
      <alignment horizontal="center" wrapText="1"/>
    </xf>
    <xf numFmtId="3" fontId="5" fillId="0" borderId="38" xfId="0" applyNumberFormat="1" applyFont="1" applyBorder="1"/>
    <xf numFmtId="3" fontId="5" fillId="0" borderId="66" xfId="0" applyNumberFormat="1" applyFont="1" applyBorder="1"/>
    <xf numFmtId="0" fontId="46" fillId="0" borderId="0" xfId="0" applyFont="1" applyFill="1" applyBorder="1"/>
    <xf numFmtId="0" fontId="5" fillId="0" borderId="0" xfId="0" applyFont="1" applyFill="1" applyBorder="1"/>
    <xf numFmtId="0" fontId="16" fillId="14" borderId="0" xfId="0" applyFont="1" applyFill="1" applyBorder="1" applyAlignment="1">
      <alignment vertical="center"/>
    </xf>
    <xf numFmtId="0" fontId="16" fillId="20" borderId="0" xfId="0" applyFont="1" applyFill="1" applyBorder="1" applyAlignment="1"/>
    <xf numFmtId="0" fontId="5" fillId="0" borderId="40" xfId="0" applyNumberFormat="1" applyFont="1" applyFill="1" applyBorder="1" applyAlignment="1">
      <alignment horizontal="left"/>
    </xf>
    <xf numFmtId="168" fontId="5" fillId="0" borderId="40" xfId="1" applyNumberFormat="1" applyFont="1" applyFill="1" applyBorder="1" applyAlignment="1">
      <alignment horizontal="right" vertical="top" wrapText="1" readingOrder="1"/>
    </xf>
    <xf numFmtId="3" fontId="5" fillId="0" borderId="40" xfId="1" applyNumberFormat="1" applyFont="1" applyFill="1" applyBorder="1"/>
    <xf numFmtId="3" fontId="18" fillId="0" borderId="40" xfId="1" applyNumberFormat="1" applyFont="1" applyFill="1" applyBorder="1" applyAlignment="1">
      <alignment horizontal="right" vertical="top" wrapText="1" readingOrder="1"/>
    </xf>
    <xf numFmtId="171" fontId="18" fillId="0" borderId="40" xfId="1" applyNumberFormat="1" applyFont="1" applyFill="1" applyBorder="1"/>
    <xf numFmtId="171" fontId="5" fillId="0" borderId="40" xfId="1" applyNumberFormat="1" applyFont="1" applyFill="1" applyBorder="1"/>
    <xf numFmtId="3" fontId="18" fillId="13" borderId="40" xfId="1" applyNumberFormat="1" applyFont="1" applyFill="1" applyBorder="1" applyAlignment="1">
      <alignment horizontal="right" vertical="top" wrapText="1" readingOrder="1"/>
    </xf>
    <xf numFmtId="171" fontId="18" fillId="13" borderId="40" xfId="1" applyNumberFormat="1" applyFont="1" applyFill="1" applyBorder="1"/>
    <xf numFmtId="171" fontId="15" fillId="0" borderId="40" xfId="1" applyNumberFormat="1" applyFont="1" applyFill="1" applyBorder="1"/>
    <xf numFmtId="3" fontId="18" fillId="0" borderId="40" xfId="1" applyNumberFormat="1" applyFont="1" applyFill="1" applyBorder="1" applyAlignment="1">
      <alignment horizontal="right"/>
    </xf>
    <xf numFmtId="3" fontId="18" fillId="0" borderId="40" xfId="1" applyNumberFormat="1" applyFont="1" applyFill="1" applyBorder="1"/>
    <xf numFmtId="3" fontId="18" fillId="13" borderId="40" xfId="1" applyNumberFormat="1" applyFont="1" applyFill="1" applyBorder="1" applyAlignment="1">
      <alignment horizontal="right"/>
    </xf>
    <xf numFmtId="3" fontId="18" fillId="13" borderId="40" xfId="1" applyNumberFormat="1" applyFont="1" applyFill="1" applyBorder="1"/>
    <xf numFmtId="3" fontId="18" fillId="0" borderId="40" xfId="1" applyNumberFormat="1" applyFont="1" applyFill="1" applyBorder="1" applyAlignment="1">
      <alignment horizontal="right" vertical="top" wrapText="1"/>
    </xf>
    <xf numFmtId="3" fontId="18" fillId="13" borderId="40" xfId="1" applyNumberFormat="1" applyFont="1" applyFill="1" applyBorder="1" applyAlignment="1">
      <alignment horizontal="right" vertical="top" wrapText="1"/>
    </xf>
    <xf numFmtId="3" fontId="17" fillId="0" borderId="40" xfId="0" applyNumberFormat="1" applyFont="1" applyFill="1" applyBorder="1"/>
    <xf numFmtId="168" fontId="17" fillId="0" borderId="40" xfId="1" applyNumberFormat="1" applyFont="1" applyFill="1" applyBorder="1" applyAlignment="1">
      <alignment horizontal="right"/>
    </xf>
    <xf numFmtId="168" fontId="17" fillId="0" borderId="40" xfId="1" applyNumberFormat="1" applyFont="1" applyFill="1" applyBorder="1"/>
    <xf numFmtId="3" fontId="18" fillId="0" borderId="40" xfId="0" applyNumberFormat="1" applyFont="1" applyFill="1" applyBorder="1"/>
    <xf numFmtId="168" fontId="18" fillId="0" borderId="40" xfId="1" applyNumberFormat="1" applyFont="1" applyFill="1" applyBorder="1" applyAlignment="1">
      <alignment horizontal="right" vertical="top" wrapText="1" readingOrder="1"/>
    </xf>
    <xf numFmtId="168" fontId="18" fillId="0" borderId="40" xfId="1" applyNumberFormat="1" applyFont="1" applyFill="1" applyBorder="1"/>
    <xf numFmtId="168" fontId="17" fillId="0" borderId="40" xfId="0" applyNumberFormat="1" applyFont="1" applyFill="1" applyBorder="1"/>
    <xf numFmtId="170" fontId="15" fillId="10" borderId="58" xfId="0" applyNumberFormat="1" applyFont="1" applyFill="1" applyBorder="1"/>
    <xf numFmtId="169" fontId="17" fillId="0" borderId="49" xfId="23" applyNumberFormat="1" applyFont="1" applyBorder="1" applyAlignment="1">
      <alignment horizontal="center"/>
    </xf>
    <xf numFmtId="170" fontId="21" fillId="0" borderId="38" xfId="0" applyNumberFormat="1" applyFont="1" applyBorder="1"/>
    <xf numFmtId="0" fontId="0" fillId="0" borderId="63" xfId="0" applyBorder="1"/>
    <xf numFmtId="0" fontId="15" fillId="0" borderId="38" xfId="0" applyFont="1" applyBorder="1"/>
    <xf numFmtId="169" fontId="17" fillId="0" borderId="63" xfId="23" applyNumberFormat="1" applyFont="1" applyBorder="1" applyAlignment="1">
      <alignment horizontal="center"/>
    </xf>
    <xf numFmtId="0" fontId="17" fillId="0" borderId="67" xfId="0" applyFont="1" applyBorder="1"/>
    <xf numFmtId="0" fontId="15" fillId="0" borderId="41" xfId="0" applyFont="1" applyFill="1" applyBorder="1" applyAlignment="1">
      <alignment horizontal="center"/>
    </xf>
    <xf numFmtId="3" fontId="5" fillId="0" borderId="40" xfId="0" applyNumberFormat="1" applyFont="1" applyFill="1" applyBorder="1" applyAlignment="1">
      <alignment horizontal="center" vertical="center" wrapText="1"/>
    </xf>
    <xf numFmtId="169" fontId="0" fillId="0" borderId="40" xfId="23" applyNumberFormat="1" applyFont="1" applyBorder="1" applyAlignment="1">
      <alignment horizontal="center"/>
    </xf>
    <xf numFmtId="10" fontId="0" fillId="0" borderId="40" xfId="0" applyNumberFormat="1" applyBorder="1" applyAlignment="1">
      <alignment horizontal="center" vertical="center"/>
    </xf>
    <xf numFmtId="169" fontId="0" fillId="0" borderId="40" xfId="0" applyNumberFormat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3" fontId="5" fillId="0" borderId="40" xfId="0" applyNumberFormat="1" applyFont="1" applyFill="1" applyBorder="1" applyAlignment="1">
      <alignment horizontal="right" vertical="center"/>
    </xf>
    <xf numFmtId="169" fontId="9" fillId="0" borderId="0" xfId="0" applyNumberFormat="1" applyFont="1" applyAlignment="1">
      <alignment wrapText="1"/>
    </xf>
    <xf numFmtId="0" fontId="39" fillId="14" borderId="0" xfId="0" applyFont="1" applyFill="1" applyBorder="1" applyAlignment="1">
      <alignment horizontal="center" vertical="center"/>
    </xf>
    <xf numFmtId="0" fontId="39" fillId="14" borderId="0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vertical="center"/>
    </xf>
    <xf numFmtId="3" fontId="26" fillId="0" borderId="40" xfId="0" applyNumberFormat="1" applyFont="1" applyBorder="1" applyAlignment="1">
      <alignment horizontal="right" vertical="center" wrapText="1"/>
    </xf>
    <xf numFmtId="169" fontId="26" fillId="0" borderId="40" xfId="23" applyNumberFormat="1" applyFont="1" applyBorder="1" applyAlignment="1">
      <alignment horizontal="center" vertical="center" wrapText="1"/>
    </xf>
    <xf numFmtId="0" fontId="27" fillId="0" borderId="68" xfId="0" applyFont="1" applyBorder="1" applyAlignment="1">
      <alignment vertical="center"/>
    </xf>
    <xf numFmtId="3" fontId="27" fillId="0" borderId="64" xfId="0" applyNumberFormat="1" applyFont="1" applyBorder="1" applyAlignment="1">
      <alignment vertical="center"/>
    </xf>
    <xf numFmtId="169" fontId="27" fillId="0" borderId="64" xfId="23" applyNumberFormat="1" applyFont="1" applyBorder="1" applyAlignment="1">
      <alignment horizontal="center" vertical="center"/>
    </xf>
    <xf numFmtId="169" fontId="27" fillId="0" borderId="73" xfId="23" applyNumberFormat="1" applyFont="1" applyBorder="1" applyAlignment="1">
      <alignment horizontal="center" vertical="center"/>
    </xf>
    <xf numFmtId="0" fontId="26" fillId="0" borderId="46" xfId="0" applyFont="1" applyBorder="1" applyAlignment="1">
      <alignment vertical="center"/>
    </xf>
    <xf numFmtId="3" fontId="26" fillId="0" borderId="46" xfId="0" applyNumberFormat="1" applyFont="1" applyBorder="1" applyAlignment="1">
      <alignment horizontal="right" vertical="center" wrapText="1"/>
    </xf>
    <xf numFmtId="169" fontId="26" fillId="0" borderId="46" xfId="23" applyNumberFormat="1" applyFont="1" applyBorder="1" applyAlignment="1">
      <alignment horizontal="center" vertical="center" wrapText="1"/>
    </xf>
    <xf numFmtId="0" fontId="15" fillId="0" borderId="70" xfId="0" applyFont="1" applyFill="1" applyBorder="1" applyAlignment="1">
      <alignment horizontal="left" vertical="center" wrapText="1"/>
    </xf>
    <xf numFmtId="0" fontId="5" fillId="0" borderId="70" xfId="0" applyFont="1" applyFill="1" applyBorder="1"/>
    <xf numFmtId="169" fontId="5" fillId="0" borderId="70" xfId="23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169" fontId="0" fillId="0" borderId="0" xfId="0" applyNumberFormat="1" applyBorder="1"/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45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4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6" fillId="5" borderId="36" xfId="0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16" fillId="5" borderId="35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0" fillId="14" borderId="0" xfId="0" applyFont="1" applyFill="1" applyAlignment="1">
      <alignment horizontal="center" wrapText="1"/>
    </xf>
    <xf numFmtId="0" fontId="40" fillId="14" borderId="39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0" fontId="21" fillId="0" borderId="0" xfId="0" applyFont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4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18" borderId="40" xfId="0" applyFont="1" applyFill="1" applyBorder="1" applyAlignment="1">
      <alignment horizontal="center"/>
    </xf>
    <xf numFmtId="0" fontId="15" fillId="12" borderId="40" xfId="0" applyFont="1" applyFill="1" applyBorder="1" applyAlignment="1">
      <alignment horizontal="center"/>
    </xf>
    <xf numFmtId="0" fontId="35" fillId="12" borderId="4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45" xfId="0" applyFont="1" applyBorder="1" applyAlignment="1">
      <alignment wrapText="1"/>
    </xf>
    <xf numFmtId="0" fontId="37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0" fillId="18" borderId="40" xfId="0" applyFill="1" applyBorder="1" applyAlignment="1">
      <alignment horizontal="center"/>
    </xf>
    <xf numFmtId="0" fontId="17" fillId="0" borderId="50" xfId="0" applyFont="1" applyFill="1" applyBorder="1" applyAlignment="1">
      <alignment horizontal="center"/>
    </xf>
    <xf numFmtId="0" fontId="17" fillId="0" borderId="43" xfId="0" applyFont="1" applyFill="1" applyBorder="1" applyAlignment="1">
      <alignment horizontal="center"/>
    </xf>
    <xf numFmtId="0" fontId="20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45" xfId="0" applyFont="1" applyBorder="1" applyAlignment="1">
      <alignment horizontal="left" vertical="top" wrapText="1"/>
    </xf>
    <xf numFmtId="0" fontId="43" fillId="14" borderId="41" xfId="0" applyFont="1" applyFill="1" applyBorder="1" applyAlignment="1">
      <alignment horizontal="center" vertical="center"/>
    </xf>
    <xf numFmtId="0" fontId="43" fillId="14" borderId="72" xfId="0" applyFont="1" applyFill="1" applyBorder="1" applyAlignment="1">
      <alignment horizontal="center" vertical="center"/>
    </xf>
    <xf numFmtId="0" fontId="43" fillId="14" borderId="42" xfId="0" applyFont="1" applyFill="1" applyBorder="1" applyAlignment="1">
      <alignment horizontal="center" vertical="center"/>
    </xf>
    <xf numFmtId="0" fontId="43" fillId="14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6" fillId="20" borderId="0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8" fillId="0" borderId="41" xfId="0" applyFont="1" applyFill="1" applyBorder="1" applyAlignment="1">
      <alignment horizontal="center"/>
    </xf>
    <xf numFmtId="0" fontId="18" fillId="0" borderId="42" xfId="0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</cellXfs>
  <cellStyles count="25">
    <cellStyle name="Cálculo 2" xfId="3" xr:uid="{00000000-0005-0000-0000-000000000000}"/>
    <cellStyle name="Euro" xfId="4" xr:uid="{00000000-0005-0000-0000-000001000000}"/>
    <cellStyle name="Euro 2" xfId="5" xr:uid="{00000000-0005-0000-0000-000002000000}"/>
    <cellStyle name="Hipervínculo 2" xfId="6" xr:uid="{00000000-0005-0000-0000-000003000000}"/>
    <cellStyle name="Millares" xfId="1" builtinId="3"/>
    <cellStyle name="Millares 2" xfId="7" xr:uid="{00000000-0005-0000-0000-000005000000}"/>
    <cellStyle name="Millares 2 2" xfId="8" xr:uid="{00000000-0005-0000-0000-000006000000}"/>
    <cellStyle name="Moneda" xfId="2" builtinId="4"/>
    <cellStyle name="Moneda 2" xfId="9" xr:uid="{00000000-0005-0000-0000-000008000000}"/>
    <cellStyle name="Moneda 3" xfId="24" xr:uid="{B12C8955-FA47-4EA4-9A35-0072ABF84622}"/>
    <cellStyle name="Normal" xfId="0" builtinId="0"/>
    <cellStyle name="Normal 2" xfId="10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4" xfId="14" xr:uid="{00000000-0005-0000-0000-00000E000000}"/>
    <cellStyle name="Normal 5" xfId="15" xr:uid="{00000000-0005-0000-0000-00000F000000}"/>
    <cellStyle name="Normal_Censos 1951-1993" xfId="16" xr:uid="{00000000-0005-0000-0000-000010000000}"/>
    <cellStyle name="Notas 2" xfId="17" xr:uid="{00000000-0005-0000-0000-000011000000}"/>
    <cellStyle name="Porcentaje" xfId="23" builtinId="5"/>
    <cellStyle name="Porcentaje 2" xfId="18" xr:uid="{00000000-0005-0000-0000-000012000000}"/>
    <cellStyle name="Porcentaje 3" xfId="19" xr:uid="{00000000-0005-0000-0000-000013000000}"/>
    <cellStyle name="Porcentaje 4" xfId="20" xr:uid="{00000000-0005-0000-0000-000014000000}"/>
    <cellStyle name="Salida 2" xfId="21" xr:uid="{00000000-0005-0000-0000-000015000000}"/>
    <cellStyle name="Título 4" xfId="22" xr:uid="{00000000-0005-0000-0000-000016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8" formatCode="_-* #,##0_-;\-* #,##0_-;_-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8" formatCode="_-* #,##0_-;\-* #,##0_-;_-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9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8" formatCode="_-* #,##0_-;\-* #,##0_-;_-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9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8" formatCode="_-* #,##0_-;\-* #,##0_-;_-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C7BC0"/>
      <color rgb="FF31B8B3"/>
      <color rgb="FF1C2674"/>
      <color rgb="FF215486"/>
      <color rgb="FF00498F"/>
      <color rgb="FFC9EBB0"/>
      <color rgb="FF90B3B7"/>
      <color rgb="FF37B5B4"/>
      <color rgb="FFFBFBFB"/>
      <color rgb="FF0D7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36948043316826"/>
          <c:y val="4.7530878058970952E-2"/>
          <c:w val="0.73330507437100223"/>
          <c:h val="0.66829129045143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'No. Hab. J. CCSincelejo'!$B$4</c:f>
              <c:strCache>
                <c:ptCount val="1"/>
                <c:pt idx="0">
                  <c:v>Total CCS </c:v>
                </c:pt>
              </c:strCache>
            </c:strRef>
          </c:tx>
          <c:spPr>
            <a:solidFill>
              <a:srgbClr val="31B8B3"/>
            </a:solidFill>
            <a:ln>
              <a:noFill/>
            </a:ln>
            <a:effectLst>
              <a:softEdge rad="0"/>
            </a:effectLst>
          </c:spPr>
          <c:invertIfNegative val="0"/>
          <c:cat>
            <c:numRef>
              <c:f>'No. Hab. J. CCSincelejo'!$A$5:$A$15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'No. Hab. J. CCSincelejo'!$B$5:$B$15</c:f>
              <c:numCache>
                <c:formatCode>#,##0</c:formatCode>
                <c:ptCount val="11"/>
                <c:pt idx="0">
                  <c:v>726218</c:v>
                </c:pt>
                <c:pt idx="1">
                  <c:v>733780</c:v>
                </c:pt>
                <c:pt idx="2">
                  <c:v>741384</c:v>
                </c:pt>
                <c:pt idx="3">
                  <c:v>749086</c:v>
                </c:pt>
                <c:pt idx="4">
                  <c:v>756820</c:v>
                </c:pt>
                <c:pt idx="5">
                  <c:v>764624</c:v>
                </c:pt>
                <c:pt idx="6">
                  <c:v>772523</c:v>
                </c:pt>
                <c:pt idx="7">
                  <c:v>795276</c:v>
                </c:pt>
                <c:pt idx="8">
                  <c:v>816574</c:v>
                </c:pt>
                <c:pt idx="9">
                  <c:v>834539</c:v>
                </c:pt>
                <c:pt idx="10">
                  <c:v>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7-49BC-B5CF-587074AFC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35062128"/>
        <c:axId val="235054584"/>
      </c:barChart>
      <c:lineChart>
        <c:grouping val="standard"/>
        <c:varyColors val="0"/>
        <c:ser>
          <c:idx val="2"/>
          <c:order val="1"/>
          <c:tx>
            <c:strRef>
              <c:f>'No. Hab. J. CCSincelejo'!$C$4</c:f>
              <c:strCache>
                <c:ptCount val="1"/>
                <c:pt idx="0">
                  <c:v>∆% Variación  </c:v>
                </c:pt>
              </c:strCache>
            </c:strRef>
          </c:tx>
          <c:spPr>
            <a:ln w="22225" cap="rnd">
              <a:solidFill>
                <a:srgbClr val="00498F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val>
            <c:numRef>
              <c:f>'No. Hab. J. CCSincelejo'!$C$5:$C$15</c:f>
              <c:numCache>
                <c:formatCode>0.00%</c:formatCode>
                <c:ptCount val="11"/>
                <c:pt idx="1">
                  <c:v>1.0412851237507195E-2</c:v>
                </c:pt>
                <c:pt idx="2">
                  <c:v>1.0362779034588024E-2</c:v>
                </c:pt>
                <c:pt idx="3">
                  <c:v>1.0388678471615249E-2</c:v>
                </c:pt>
                <c:pt idx="4">
                  <c:v>1.0324582224203897E-2</c:v>
                </c:pt>
                <c:pt idx="5">
                  <c:v>1.0311566819058694E-2</c:v>
                </c:pt>
                <c:pt idx="6">
                  <c:v>1.0330567703864906E-2</c:v>
                </c:pt>
                <c:pt idx="7">
                  <c:v>2.9452844769670288E-2</c:v>
                </c:pt>
                <c:pt idx="8">
                  <c:v>2.6780639677294424E-2</c:v>
                </c:pt>
                <c:pt idx="9">
                  <c:v>2.200045556189641E-2</c:v>
                </c:pt>
                <c:pt idx="10">
                  <c:v>1.3917863634893037E-2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917-49BC-B5CF-587074AFC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449248"/>
        <c:axId val="675448264"/>
      </c:lineChart>
      <c:catAx>
        <c:axId val="23506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054584"/>
        <c:crosses val="autoZero"/>
        <c:auto val="1"/>
        <c:lblAlgn val="ctr"/>
        <c:lblOffset val="80"/>
        <c:noMultiLvlLbl val="0"/>
      </c:catAx>
      <c:valAx>
        <c:axId val="235054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35062128"/>
        <c:crosses val="autoZero"/>
        <c:crossBetween val="between"/>
      </c:valAx>
      <c:valAx>
        <c:axId val="675448264"/>
        <c:scaling>
          <c:orientation val="minMax"/>
          <c:max val="5.000000000000001E-2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75449248"/>
        <c:crosses val="max"/>
        <c:crossBetween val="between"/>
      </c:valAx>
      <c:catAx>
        <c:axId val="675449248"/>
        <c:scaling>
          <c:orientation val="minMax"/>
        </c:scaling>
        <c:delete val="1"/>
        <c:axPos val="b"/>
        <c:majorTickMark val="out"/>
        <c:minorTickMark val="none"/>
        <c:tickLblPos val="nextTo"/>
        <c:crossAx val="6754482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36948043316826"/>
          <c:y val="4.7530878058970952E-2"/>
          <c:w val="0.73330507437100223"/>
          <c:h val="0.66829129045143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'Defunciones Fetales CCSicnelejo'!$B$4</c:f>
              <c:strCache>
                <c:ptCount val="1"/>
                <c:pt idx="0">
                  <c:v>Total CCS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0"/>
            </a:effectLst>
          </c:spPr>
          <c:invertIfNegative val="0"/>
          <c:cat>
            <c:strRef>
              <c:f>'Defunciones Fetales CCSicnelejo'!$A$5:$A$15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'Defunciones Fetales CCSicnelejo'!$B$5:$B$15</c:f>
              <c:numCache>
                <c:formatCode>#,##0</c:formatCode>
                <c:ptCount val="11"/>
                <c:pt idx="0">
                  <c:v>666</c:v>
                </c:pt>
                <c:pt idx="1">
                  <c:v>822</c:v>
                </c:pt>
                <c:pt idx="2">
                  <c:v>1037</c:v>
                </c:pt>
                <c:pt idx="3">
                  <c:v>1078</c:v>
                </c:pt>
                <c:pt idx="4">
                  <c:v>930</c:v>
                </c:pt>
                <c:pt idx="5">
                  <c:v>721</c:v>
                </c:pt>
                <c:pt idx="6">
                  <c:v>789</c:v>
                </c:pt>
                <c:pt idx="7">
                  <c:v>885</c:v>
                </c:pt>
                <c:pt idx="8">
                  <c:v>836</c:v>
                </c:pt>
                <c:pt idx="9">
                  <c:v>1207</c:v>
                </c:pt>
                <c:pt idx="10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6-4019-AD40-92CE729C0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35062128"/>
        <c:axId val="235054584"/>
      </c:barChart>
      <c:lineChart>
        <c:grouping val="standard"/>
        <c:varyColors val="0"/>
        <c:ser>
          <c:idx val="2"/>
          <c:order val="1"/>
          <c:tx>
            <c:strRef>
              <c:f>'Defunciones Fetales CCSicnelejo'!$C$4</c:f>
              <c:strCache>
                <c:ptCount val="1"/>
                <c:pt idx="0">
                  <c:v>∆% anual </c:v>
                </c:pt>
              </c:strCache>
            </c:strRef>
          </c:tx>
          <c:spPr>
            <a:ln w="19050" cap="rnd">
              <a:solidFill>
                <a:srgbClr val="00498F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val>
            <c:numRef>
              <c:f>'Defunciones Fetales CCSicnelejo'!$C$5:$C$15</c:f>
              <c:numCache>
                <c:formatCode>0.0%</c:formatCode>
                <c:ptCount val="11"/>
                <c:pt idx="1">
                  <c:v>0.23423423423423423</c:v>
                </c:pt>
                <c:pt idx="2">
                  <c:v>0.26155717761557179</c:v>
                </c:pt>
                <c:pt idx="3">
                  <c:v>3.9537126325940211E-2</c:v>
                </c:pt>
                <c:pt idx="4">
                  <c:v>-0.13729128014842301</c:v>
                </c:pt>
                <c:pt idx="5">
                  <c:v>-0.22473118279569892</c:v>
                </c:pt>
                <c:pt idx="6">
                  <c:v>9.4313453536754507E-2</c:v>
                </c:pt>
                <c:pt idx="7">
                  <c:v>0.12167300380228137</c:v>
                </c:pt>
                <c:pt idx="8">
                  <c:v>-5.5367231638418078E-2</c:v>
                </c:pt>
                <c:pt idx="9">
                  <c:v>0.44377990430622011</c:v>
                </c:pt>
                <c:pt idx="10">
                  <c:v>-0.38525269262634632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06-4019-AD40-92CE729C0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449248"/>
        <c:axId val="675448264"/>
      </c:lineChart>
      <c:catAx>
        <c:axId val="23506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054584"/>
        <c:crosses val="autoZero"/>
        <c:auto val="1"/>
        <c:lblAlgn val="ctr"/>
        <c:lblOffset val="80"/>
        <c:noMultiLvlLbl val="0"/>
      </c:catAx>
      <c:valAx>
        <c:axId val="235054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35062128"/>
        <c:crosses val="autoZero"/>
        <c:crossBetween val="between"/>
      </c:valAx>
      <c:valAx>
        <c:axId val="67544826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75449248"/>
        <c:crosses val="max"/>
        <c:crossBetween val="between"/>
      </c:valAx>
      <c:catAx>
        <c:axId val="675449248"/>
        <c:scaling>
          <c:orientation val="minMax"/>
        </c:scaling>
        <c:delete val="1"/>
        <c:axPos val="b"/>
        <c:majorTickMark val="out"/>
        <c:minorTickMark val="none"/>
        <c:tickLblPos val="nextTo"/>
        <c:crossAx val="6754482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'Defunciones Fetales X Sexo CCS'!$B$4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rgbClr val="00498F"/>
            </a:solidFill>
            <a:ln>
              <a:noFill/>
            </a:ln>
            <a:effectLst/>
          </c:spPr>
          <c:invertIfNegative val="0"/>
          <c:cat>
            <c:strRef>
              <c:f>'Defunciones Fetales X Sexo CCS'!$A$5:$A$15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'Defunciones Fetales X Sexo CCS'!$B$5:$B$15</c:f>
              <c:numCache>
                <c:formatCode>#,##0</c:formatCode>
                <c:ptCount val="11"/>
                <c:pt idx="0">
                  <c:v>101</c:v>
                </c:pt>
                <c:pt idx="1">
                  <c:v>95</c:v>
                </c:pt>
                <c:pt idx="2">
                  <c:v>107</c:v>
                </c:pt>
                <c:pt idx="3">
                  <c:v>85</c:v>
                </c:pt>
                <c:pt idx="4">
                  <c:v>129</c:v>
                </c:pt>
                <c:pt idx="5">
                  <c:v>98</c:v>
                </c:pt>
                <c:pt idx="6">
                  <c:v>94</c:v>
                </c:pt>
                <c:pt idx="7">
                  <c:v>102</c:v>
                </c:pt>
                <c:pt idx="8">
                  <c:v>105</c:v>
                </c:pt>
                <c:pt idx="9">
                  <c:v>76</c:v>
                </c:pt>
                <c:pt idx="10" formatCode="General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1F1-B5B7-E8F383818AD9}"/>
            </c:ext>
          </c:extLst>
        </c:ser>
        <c:ser>
          <c:idx val="2"/>
          <c:order val="1"/>
          <c:tx>
            <c:strRef>
              <c:f>'Defunciones Fetales X Sexo CCS'!$D$4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rgbClr val="AAB9D7"/>
            </a:solidFill>
            <a:ln>
              <a:noFill/>
            </a:ln>
            <a:effectLst/>
          </c:spPr>
          <c:invertIfNegative val="0"/>
          <c:cat>
            <c:strRef>
              <c:f>'Defunciones Fetales X Sexo CCS'!$A$5:$A$15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'Defunciones Fetales X Sexo CCS'!$D$5:$D$15</c:f>
              <c:numCache>
                <c:formatCode>#,##0</c:formatCode>
                <c:ptCount val="11"/>
                <c:pt idx="0">
                  <c:v>57</c:v>
                </c:pt>
                <c:pt idx="1">
                  <c:v>65</c:v>
                </c:pt>
                <c:pt idx="2">
                  <c:v>83</c:v>
                </c:pt>
                <c:pt idx="3">
                  <c:v>77</c:v>
                </c:pt>
                <c:pt idx="4">
                  <c:v>88</c:v>
                </c:pt>
                <c:pt idx="5">
                  <c:v>60</c:v>
                </c:pt>
                <c:pt idx="6">
                  <c:v>55</c:v>
                </c:pt>
                <c:pt idx="7">
                  <c:v>72</c:v>
                </c:pt>
                <c:pt idx="8">
                  <c:v>72</c:v>
                </c:pt>
                <c:pt idx="9">
                  <c:v>57</c:v>
                </c:pt>
                <c:pt idx="10" formatCode="General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D-41F1-B5B7-E8F383818AD9}"/>
            </c:ext>
          </c:extLst>
        </c:ser>
        <c:ser>
          <c:idx val="0"/>
          <c:order val="2"/>
          <c:tx>
            <c:strRef>
              <c:f>'Defunciones Fetales X Sexo CCS'!$F$4</c:f>
              <c:strCache>
                <c:ptCount val="1"/>
                <c:pt idx="0">
                  <c:v>Indeterminados 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'Defunciones Fetales X Sexo CCS'!$A$5:$A$15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'Defunciones Fetales X Sexo CCS'!$F$5:$F$15</c:f>
              <c:numCache>
                <c:formatCode>#,##0</c:formatCode>
                <c:ptCount val="11"/>
                <c:pt idx="0">
                  <c:v>508</c:v>
                </c:pt>
                <c:pt idx="1">
                  <c:v>662</c:v>
                </c:pt>
                <c:pt idx="2">
                  <c:v>847</c:v>
                </c:pt>
                <c:pt idx="3">
                  <c:v>916</c:v>
                </c:pt>
                <c:pt idx="4">
                  <c:v>713</c:v>
                </c:pt>
                <c:pt idx="5">
                  <c:v>563</c:v>
                </c:pt>
                <c:pt idx="6">
                  <c:v>640</c:v>
                </c:pt>
                <c:pt idx="7">
                  <c:v>711</c:v>
                </c:pt>
                <c:pt idx="8">
                  <c:v>659</c:v>
                </c:pt>
                <c:pt idx="9">
                  <c:v>840</c:v>
                </c:pt>
                <c:pt idx="10" formatCode="General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D-41F1-B5B7-E8F383818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4505440"/>
        <c:axId val="534502488"/>
      </c:barChart>
      <c:catAx>
        <c:axId val="5345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4502488"/>
        <c:crosses val="autoZero"/>
        <c:auto val="1"/>
        <c:lblAlgn val="ctr"/>
        <c:lblOffset val="100"/>
        <c:noMultiLvlLbl val="0"/>
      </c:catAx>
      <c:valAx>
        <c:axId val="5345024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534505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36948043316826"/>
          <c:y val="4.7530878058970952E-2"/>
          <c:w val="0.73330507437100223"/>
          <c:h val="0.66829129045143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'Defunciones No Fetales CCS'!$B$4</c:f>
              <c:strCache>
                <c:ptCount val="1"/>
                <c:pt idx="0">
                  <c:v>Total CCS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0"/>
            </a:effectLst>
          </c:spPr>
          <c:invertIfNegative val="0"/>
          <c:cat>
            <c:strRef>
              <c:f>'Defunciones No Fetales CCS'!$A$5:$A$15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'Defunciones No Fetales CCS'!$B$5:$B$15</c:f>
              <c:numCache>
                <c:formatCode>#,##0</c:formatCode>
                <c:ptCount val="11"/>
                <c:pt idx="0">
                  <c:v>2366</c:v>
                </c:pt>
                <c:pt idx="1">
                  <c:v>2680</c:v>
                </c:pt>
                <c:pt idx="2">
                  <c:v>2853</c:v>
                </c:pt>
                <c:pt idx="3">
                  <c:v>2947</c:v>
                </c:pt>
                <c:pt idx="4">
                  <c:v>3350</c:v>
                </c:pt>
                <c:pt idx="5">
                  <c:v>3342</c:v>
                </c:pt>
                <c:pt idx="6">
                  <c:v>3598</c:v>
                </c:pt>
                <c:pt idx="7">
                  <c:v>3548</c:v>
                </c:pt>
                <c:pt idx="8">
                  <c:v>3790</c:v>
                </c:pt>
                <c:pt idx="9">
                  <c:v>4455</c:v>
                </c:pt>
                <c:pt idx="10">
                  <c:v>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5-48CE-8BEB-BE1DC85DA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35062128"/>
        <c:axId val="235054584"/>
      </c:barChart>
      <c:lineChart>
        <c:grouping val="standard"/>
        <c:varyColors val="0"/>
        <c:ser>
          <c:idx val="2"/>
          <c:order val="1"/>
          <c:tx>
            <c:strRef>
              <c:f>'Defunciones No Fetales CCS'!$C$4</c:f>
              <c:strCache>
                <c:ptCount val="1"/>
                <c:pt idx="0">
                  <c:v>∆%Variación </c:v>
                </c:pt>
              </c:strCache>
            </c:strRef>
          </c:tx>
          <c:spPr>
            <a:ln w="19050" cap="rnd">
              <a:solidFill>
                <a:srgbClr val="00498F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val>
            <c:numRef>
              <c:f>'Defunciones No Fetales CCS'!$C$5:$C$15</c:f>
              <c:numCache>
                <c:formatCode>0.0%</c:formatCode>
                <c:ptCount val="11"/>
                <c:pt idx="1">
                  <c:v>0.13271344040574809</c:v>
                </c:pt>
                <c:pt idx="2">
                  <c:v>6.455223880597015E-2</c:v>
                </c:pt>
                <c:pt idx="3">
                  <c:v>3.2947774272695407E-2</c:v>
                </c:pt>
                <c:pt idx="4">
                  <c:v>0.13674923651170681</c:v>
                </c:pt>
                <c:pt idx="5">
                  <c:v>-2.3880597014925373E-3</c:v>
                </c:pt>
                <c:pt idx="6">
                  <c:v>7.6600837821663673E-2</c:v>
                </c:pt>
                <c:pt idx="7">
                  <c:v>-1.3896609227348526E-2</c:v>
                </c:pt>
                <c:pt idx="8">
                  <c:v>6.8207440811724918E-2</c:v>
                </c:pt>
                <c:pt idx="9">
                  <c:v>0.17546174142480211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75-48CE-8BEB-BE1DC85DA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449248"/>
        <c:axId val="675448264"/>
      </c:lineChart>
      <c:catAx>
        <c:axId val="23506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054584"/>
        <c:crosses val="autoZero"/>
        <c:auto val="1"/>
        <c:lblAlgn val="ctr"/>
        <c:lblOffset val="80"/>
        <c:noMultiLvlLbl val="0"/>
      </c:catAx>
      <c:valAx>
        <c:axId val="235054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35062128"/>
        <c:crosses val="autoZero"/>
        <c:crossBetween val="between"/>
      </c:valAx>
      <c:valAx>
        <c:axId val="67544826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75449248"/>
        <c:crosses val="max"/>
        <c:crossBetween val="between"/>
      </c:valAx>
      <c:catAx>
        <c:axId val="675449248"/>
        <c:scaling>
          <c:orientation val="minMax"/>
        </c:scaling>
        <c:delete val="1"/>
        <c:axPos val="b"/>
        <c:majorTickMark val="out"/>
        <c:minorTickMark val="none"/>
        <c:tickLblPos val="nextTo"/>
        <c:crossAx val="6754482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'Defun. No Fetales X Sexo CCS'!$B$4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rgbClr val="00498F"/>
            </a:solidFill>
            <a:ln>
              <a:noFill/>
            </a:ln>
            <a:effectLst/>
          </c:spPr>
          <c:invertIfNegative val="0"/>
          <c:cat>
            <c:strRef>
              <c:f>'Defun. No Fetales X Sexo CCS'!$A$5:$A$15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'Defun. No Fetales X Sexo CCS'!$B$5:$B$15</c:f>
              <c:numCache>
                <c:formatCode>#,##0</c:formatCode>
                <c:ptCount val="11"/>
                <c:pt idx="0">
                  <c:v>1299</c:v>
                </c:pt>
                <c:pt idx="1">
                  <c:v>1509</c:v>
                </c:pt>
                <c:pt idx="2">
                  <c:v>1606</c:v>
                </c:pt>
                <c:pt idx="3">
                  <c:v>1611</c:v>
                </c:pt>
                <c:pt idx="4">
                  <c:v>1871</c:v>
                </c:pt>
                <c:pt idx="5">
                  <c:v>1835</c:v>
                </c:pt>
                <c:pt idx="6">
                  <c:v>1986</c:v>
                </c:pt>
                <c:pt idx="7">
                  <c:v>1937</c:v>
                </c:pt>
                <c:pt idx="8">
                  <c:v>2051</c:v>
                </c:pt>
                <c:pt idx="9">
                  <c:v>2570</c:v>
                </c:pt>
                <c:pt idx="10">
                  <c:v>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3-4573-B9EF-9370494F1664}"/>
            </c:ext>
          </c:extLst>
        </c:ser>
        <c:ser>
          <c:idx val="2"/>
          <c:order val="1"/>
          <c:tx>
            <c:strRef>
              <c:f>'Defun. No Fetales X Sexo CCS'!$D$4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rgbClr val="AAB9D7"/>
            </a:solidFill>
            <a:ln>
              <a:noFill/>
            </a:ln>
            <a:effectLst/>
          </c:spPr>
          <c:invertIfNegative val="0"/>
          <c:cat>
            <c:strRef>
              <c:f>'Defun. No Fetales X Sexo CCS'!$A$5:$A$15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'Defun. No Fetales X Sexo CCS'!$D$5:$D$15</c:f>
              <c:numCache>
                <c:formatCode>#,##0</c:formatCode>
                <c:ptCount val="11"/>
                <c:pt idx="0">
                  <c:v>1067</c:v>
                </c:pt>
                <c:pt idx="1">
                  <c:v>1171</c:v>
                </c:pt>
                <c:pt idx="2">
                  <c:v>1247</c:v>
                </c:pt>
                <c:pt idx="3">
                  <c:v>1335</c:v>
                </c:pt>
                <c:pt idx="4">
                  <c:v>1478</c:v>
                </c:pt>
                <c:pt idx="5">
                  <c:v>1506</c:v>
                </c:pt>
                <c:pt idx="6">
                  <c:v>1611</c:v>
                </c:pt>
                <c:pt idx="7">
                  <c:v>1611</c:v>
                </c:pt>
                <c:pt idx="8">
                  <c:v>1739</c:v>
                </c:pt>
                <c:pt idx="9">
                  <c:v>1885</c:v>
                </c:pt>
                <c:pt idx="10">
                  <c:v>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3-4573-B9EF-9370494F1664}"/>
            </c:ext>
          </c:extLst>
        </c:ser>
        <c:ser>
          <c:idx val="0"/>
          <c:order val="2"/>
          <c:tx>
            <c:strRef>
              <c:f>'Defun. No Fetales X Sexo CCS'!$F$4</c:f>
              <c:strCache>
                <c:ptCount val="1"/>
                <c:pt idx="0">
                  <c:v>Indeterminados 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'Defun. No Fetales X Sexo CCS'!$A$5:$A$15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'Defun. No Fetales X Sexo CCS'!$F$5:$F$15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3-4573-B9EF-9370494F1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4505440"/>
        <c:axId val="534502488"/>
      </c:barChart>
      <c:catAx>
        <c:axId val="5345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4502488"/>
        <c:crosses val="autoZero"/>
        <c:auto val="1"/>
        <c:lblAlgn val="ctr"/>
        <c:lblOffset val="100"/>
        <c:noMultiLvlLbl val="0"/>
      </c:catAx>
      <c:valAx>
        <c:axId val="5345024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534505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27310871855305"/>
          <c:y val="0.16082396056528225"/>
          <c:w val="0.72987555127037684"/>
          <c:h val="0.717085789185857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C2-450A-8F73-4DCCB0B19206}"/>
              </c:ext>
            </c:extLst>
          </c:dPt>
          <c:dPt>
            <c:idx val="1"/>
            <c:bubble3D val="0"/>
            <c:explosion val="4"/>
            <c:spPr>
              <a:solidFill>
                <a:schemeClr val="accent1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C2-450A-8F73-4DCCB0B19206}"/>
              </c:ext>
            </c:extLst>
          </c:dPt>
          <c:dPt>
            <c:idx val="2"/>
            <c:bubble3D val="0"/>
            <c:explosion val="7"/>
            <c:spPr>
              <a:solidFill>
                <a:schemeClr val="accent1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C2-450A-8F73-4DCCB0B19206}"/>
              </c:ext>
            </c:extLst>
          </c:dPt>
          <c:dPt>
            <c:idx val="3"/>
            <c:bubble3D val="0"/>
            <c:explosion val="10"/>
            <c:spPr>
              <a:solidFill>
                <a:schemeClr val="accent1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4C2-450A-8F73-4DCCB0B19206}"/>
              </c:ext>
            </c:extLst>
          </c:dPt>
          <c:dLbls>
            <c:dLbl>
              <c:idx val="0"/>
              <c:layout>
                <c:manualLayout>
                  <c:x val="-4.3370471548199334E-2"/>
                  <c:y val="-0.227867297510790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C2-450A-8F73-4DCCB0B19206}"/>
                </c:ext>
              </c:extLst>
            </c:dLbl>
            <c:dLbl>
              <c:idx val="1"/>
              <c:layout>
                <c:manualLayout>
                  <c:x val="-5.6429017801346258E-2"/>
                  <c:y val="-4.2798755735275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C2-450A-8F73-4DCCB0B19206}"/>
                </c:ext>
              </c:extLst>
            </c:dLbl>
            <c:dLbl>
              <c:idx val="2"/>
              <c:layout>
                <c:manualLayout>
                  <c:x val="1.0046065670362633E-2"/>
                  <c:y val="-4.57390924487564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C2-450A-8F73-4DCCB0B19206}"/>
                </c:ext>
              </c:extLst>
            </c:dLbl>
            <c:dLbl>
              <c:idx val="3"/>
              <c:layout>
                <c:manualLayout>
                  <c:x val="3.253593300837395E-2"/>
                  <c:y val="-4.36323164424482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C2-450A-8F73-4DCCB0B19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'Def. No Fetales por Causas'!$E$5:$E$8</c:f>
              <c:strCache>
                <c:ptCount val="4"/>
                <c:pt idx="0">
                  <c:v>Resto de ciertas enfermedades infecciosas y parasitarias</c:v>
                </c:pt>
                <c:pt idx="1">
                  <c:v>Enfermedades isquémicas del corazón</c:v>
                </c:pt>
                <c:pt idx="2">
                  <c:v>Enfermedades cerebrovasculares</c:v>
                </c:pt>
                <c:pt idx="3">
                  <c:v>Infecciones respiratorias agudas</c:v>
                </c:pt>
              </c:strCache>
            </c:strRef>
          </c:cat>
          <c:val>
            <c:numRef>
              <c:f>'Def. No Fetales por Causas'!$G$5:$G$8</c:f>
              <c:numCache>
                <c:formatCode>0.0%</c:formatCode>
                <c:ptCount val="4"/>
                <c:pt idx="0">
                  <c:v>0.25461701483499849</c:v>
                </c:pt>
                <c:pt idx="1">
                  <c:v>0.15289131092945807</c:v>
                </c:pt>
                <c:pt idx="2">
                  <c:v>6.6000605510142293E-2</c:v>
                </c:pt>
                <c:pt idx="3">
                  <c:v>4.3293975174084169E-2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2-450A-8F73-4DCCB0B1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'POBL E.A X SEXO'!$A$7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rgbClr val="31B8B3"/>
            </a:solidFill>
            <a:ln>
              <a:noFill/>
            </a:ln>
          </c:spPr>
          <c:invertIfNegative val="0"/>
          <c:cat>
            <c:numRef>
              <c:f>'POBL E.A X SEXO'!$B$5:$K$5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'POBL E.A X SEXO'!$B$7:$K$7</c:f>
              <c:numCache>
                <c:formatCode>#,##0</c:formatCode>
                <c:ptCount val="10"/>
                <c:pt idx="0">
                  <c:v>51639</c:v>
                </c:pt>
                <c:pt idx="1">
                  <c:v>56035</c:v>
                </c:pt>
                <c:pt idx="2">
                  <c:v>56480</c:v>
                </c:pt>
                <c:pt idx="3">
                  <c:v>56874</c:v>
                </c:pt>
                <c:pt idx="4">
                  <c:v>59484</c:v>
                </c:pt>
                <c:pt idx="5">
                  <c:v>61597</c:v>
                </c:pt>
                <c:pt idx="6">
                  <c:v>63403</c:v>
                </c:pt>
                <c:pt idx="7">
                  <c:v>67518</c:v>
                </c:pt>
                <c:pt idx="8">
                  <c:v>66606</c:v>
                </c:pt>
                <c:pt idx="9" formatCode="_-* #,##0_-;\-* #,##0_-;_-* &quot;-&quot;??_-;_-@_-">
                  <c:v>57598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7-4C7C-BC1A-14457A193B72}"/>
            </c:ext>
          </c:extLst>
        </c:ser>
        <c:ser>
          <c:idx val="2"/>
          <c:order val="1"/>
          <c:tx>
            <c:strRef>
              <c:f>'POBL E.A X SEXO'!$A$6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rgbClr val="1C2674"/>
            </a:solidFill>
          </c:spPr>
          <c:invertIfNegative val="0"/>
          <c:cat>
            <c:numRef>
              <c:f>'POBL E.A X SEXO'!$B$5:$K$5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'POBL E.A X SEXO'!$B$6:$K$6</c:f>
              <c:numCache>
                <c:formatCode>#,##0</c:formatCode>
                <c:ptCount val="10"/>
                <c:pt idx="0">
                  <c:v>66461</c:v>
                </c:pt>
                <c:pt idx="1">
                  <c:v>69610</c:v>
                </c:pt>
                <c:pt idx="2">
                  <c:v>70130</c:v>
                </c:pt>
                <c:pt idx="3">
                  <c:v>71736</c:v>
                </c:pt>
                <c:pt idx="4">
                  <c:v>73751</c:v>
                </c:pt>
                <c:pt idx="5">
                  <c:v>75446</c:v>
                </c:pt>
                <c:pt idx="6">
                  <c:v>76615</c:v>
                </c:pt>
                <c:pt idx="7">
                  <c:v>79517</c:v>
                </c:pt>
                <c:pt idx="8">
                  <c:v>80328</c:v>
                </c:pt>
                <c:pt idx="9" formatCode="_-* #,##0_-;\-* #,##0_-;_-* &quot;-&quot;??_-;_-@_-">
                  <c:v>76090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7-4C7C-BC1A-14457A193B72}"/>
            </c:ext>
          </c:extLst>
        </c:ser>
        <c:ser>
          <c:idx val="3"/>
          <c:order val="2"/>
          <c:tx>
            <c:strRef>
              <c:f>'POBL E.A X SEXO'!$A$10</c:f>
              <c:strCache>
                <c:ptCount val="1"/>
                <c:pt idx="0">
                  <c:v>Total Sincelejo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'POBL E.A X SEXO'!$B$5:$K$5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'POBL E.A X SEXO'!$B$10:$K$10</c:f>
              <c:numCache>
                <c:formatCode>#,##0</c:formatCode>
                <c:ptCount val="10"/>
                <c:pt idx="0">
                  <c:v>118100</c:v>
                </c:pt>
                <c:pt idx="1">
                  <c:v>125645</c:v>
                </c:pt>
                <c:pt idx="2">
                  <c:v>126610</c:v>
                </c:pt>
                <c:pt idx="3">
                  <c:v>128610</c:v>
                </c:pt>
                <c:pt idx="4">
                  <c:v>133235</c:v>
                </c:pt>
                <c:pt idx="5">
                  <c:v>137043</c:v>
                </c:pt>
                <c:pt idx="6">
                  <c:v>140018</c:v>
                </c:pt>
                <c:pt idx="7">
                  <c:v>147035</c:v>
                </c:pt>
                <c:pt idx="8">
                  <c:v>146934</c:v>
                </c:pt>
                <c:pt idx="9" formatCode="_-* #,##0_-;\-* #,##0_-;_-* &quot;-&quot;??_-;_-@_-">
                  <c:v>135708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7-4C7C-BC1A-14457A19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23304320"/>
        <c:axId val="223312128"/>
      </c:barChart>
      <c:lineChart>
        <c:grouping val="standard"/>
        <c:varyColors val="0"/>
        <c:ser>
          <c:idx val="0"/>
          <c:order val="3"/>
          <c:tx>
            <c:strRef>
              <c:f>'POBL E.A X SEXO'!$A$11</c:f>
              <c:strCache>
                <c:ptCount val="1"/>
                <c:pt idx="0">
                  <c:v>∆% Variación </c:v>
                </c:pt>
              </c:strCache>
            </c:strRef>
          </c:tx>
          <c:spPr>
            <a:ln>
              <a:headEnd type="oval" w="sm" len="sm"/>
              <a:tailEnd type="oval" w="sm" len="sm"/>
            </a:ln>
          </c:spPr>
          <c:marker>
            <c:symbol val="none"/>
          </c:marker>
          <c:cat>
            <c:numRef>
              <c:f>'POBL E.A X SEXO'!$B$5:$K$5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'POBL E.A X SEXO'!$B$11:$K$11</c:f>
              <c:numCache>
                <c:formatCode>0.0%</c:formatCode>
                <c:ptCount val="10"/>
                <c:pt idx="1">
                  <c:v>6.3886536833192203E-2</c:v>
                </c:pt>
                <c:pt idx="2">
                  <c:v>7.6803692944406856E-3</c:v>
                </c:pt>
                <c:pt idx="3">
                  <c:v>1.579654055761788E-2</c:v>
                </c:pt>
                <c:pt idx="4">
                  <c:v>3.59614337920846E-2</c:v>
                </c:pt>
                <c:pt idx="5">
                  <c:v>2.8581078545427251E-2</c:v>
                </c:pt>
                <c:pt idx="6">
                  <c:v>2.1708514845705362E-2</c:v>
                </c:pt>
                <c:pt idx="7">
                  <c:v>5.0114985216186493E-2</c:v>
                </c:pt>
                <c:pt idx="8">
                  <c:v>-6.8691127962729962E-4</c:v>
                </c:pt>
                <c:pt idx="9">
                  <c:v>-7.6401649720282572E-2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C6-4D2C-BF89-AB265498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472744"/>
        <c:axId val="606486848"/>
      </c:lineChart>
      <c:catAx>
        <c:axId val="22330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23312128"/>
        <c:crosses val="autoZero"/>
        <c:auto val="1"/>
        <c:lblAlgn val="ctr"/>
        <c:lblOffset val="100"/>
        <c:noMultiLvlLbl val="0"/>
      </c:catAx>
      <c:valAx>
        <c:axId val="22331212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23304320"/>
        <c:crosses val="autoZero"/>
        <c:crossBetween val="between"/>
      </c:valAx>
      <c:valAx>
        <c:axId val="60648684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606472744"/>
        <c:crosses val="max"/>
        <c:crossBetween val="between"/>
      </c:valAx>
      <c:catAx>
        <c:axId val="606472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64868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 rtl="0"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'N° DE PER OCUP X SEXO '!$A$8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rgbClr val="31B8B3"/>
            </a:solidFill>
            <a:ln>
              <a:noFill/>
            </a:ln>
          </c:spPr>
          <c:invertIfNegative val="0"/>
          <c:cat>
            <c:numRef>
              <c:f>'N° DE PER OCUP X SEXO '!$B$6:$K$6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'N° DE PER OCUP X SEXO '!$B$8:$K$8</c:f>
              <c:numCache>
                <c:formatCode>#,##0</c:formatCode>
                <c:ptCount val="10"/>
                <c:pt idx="0">
                  <c:v>42181</c:v>
                </c:pt>
                <c:pt idx="1">
                  <c:v>47743</c:v>
                </c:pt>
                <c:pt idx="2">
                  <c:v>48343</c:v>
                </c:pt>
                <c:pt idx="3">
                  <c:v>49476</c:v>
                </c:pt>
                <c:pt idx="4">
                  <c:v>51727</c:v>
                </c:pt>
                <c:pt idx="5">
                  <c:v>52703</c:v>
                </c:pt>
                <c:pt idx="6">
                  <c:v>54976</c:v>
                </c:pt>
                <c:pt idx="7">
                  <c:v>57999</c:v>
                </c:pt>
                <c:pt idx="8">
                  <c:v>55638</c:v>
                </c:pt>
                <c:pt idx="9">
                  <c:v>43153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1-468B-935E-97FB2356574F}"/>
            </c:ext>
          </c:extLst>
        </c:ser>
        <c:ser>
          <c:idx val="2"/>
          <c:order val="1"/>
          <c:tx>
            <c:strRef>
              <c:f>'N° DE PER OCUP X SEXO '!$A$7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rgbClr val="215486"/>
            </a:solidFill>
          </c:spPr>
          <c:invertIfNegative val="0"/>
          <c:cat>
            <c:numRef>
              <c:f>'N° DE PER OCUP X SEXO '!$B$6:$K$6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'N° DE PER OCUP X SEXO '!$B$7:$K$7</c:f>
              <c:numCache>
                <c:formatCode>#,##0</c:formatCode>
                <c:ptCount val="10"/>
                <c:pt idx="0">
                  <c:v>60544</c:v>
                </c:pt>
                <c:pt idx="1">
                  <c:v>64436</c:v>
                </c:pt>
                <c:pt idx="2">
                  <c:v>65070</c:v>
                </c:pt>
                <c:pt idx="3">
                  <c:v>66858</c:v>
                </c:pt>
                <c:pt idx="4">
                  <c:v>69671</c:v>
                </c:pt>
                <c:pt idx="5">
                  <c:v>70443</c:v>
                </c:pt>
                <c:pt idx="6">
                  <c:v>71790</c:v>
                </c:pt>
                <c:pt idx="7">
                  <c:v>74884</c:v>
                </c:pt>
                <c:pt idx="8">
                  <c:v>73890</c:v>
                </c:pt>
                <c:pt idx="9">
                  <c:v>63801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1-468B-935E-97FB2356574F}"/>
            </c:ext>
          </c:extLst>
        </c:ser>
        <c:ser>
          <c:idx val="3"/>
          <c:order val="2"/>
          <c:tx>
            <c:strRef>
              <c:f>'N° DE PER OCUP X SEXO '!$A$11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'N° DE PER OCUP X SEXO '!$B$6:$K$6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'N° DE PER OCUP X SEXO '!$B$11:$K$11</c:f>
              <c:numCache>
                <c:formatCode>#,##0</c:formatCode>
                <c:ptCount val="10"/>
                <c:pt idx="0">
                  <c:v>102725</c:v>
                </c:pt>
                <c:pt idx="1">
                  <c:v>112179</c:v>
                </c:pt>
                <c:pt idx="2">
                  <c:v>113413</c:v>
                </c:pt>
                <c:pt idx="3">
                  <c:v>116334</c:v>
                </c:pt>
                <c:pt idx="4">
                  <c:v>121398</c:v>
                </c:pt>
                <c:pt idx="5">
                  <c:v>123146</c:v>
                </c:pt>
                <c:pt idx="6">
                  <c:v>126766</c:v>
                </c:pt>
                <c:pt idx="7">
                  <c:v>132883</c:v>
                </c:pt>
                <c:pt idx="8">
                  <c:v>129528</c:v>
                </c:pt>
                <c:pt idx="9">
                  <c:v>106954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1-468B-935E-97FB23565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40694400"/>
        <c:axId val="240790912"/>
      </c:barChart>
      <c:lineChart>
        <c:grouping val="standard"/>
        <c:varyColors val="0"/>
        <c:ser>
          <c:idx val="0"/>
          <c:order val="3"/>
          <c:tx>
            <c:strRef>
              <c:f>'N° DE PER OCUP X SEXO '!$A$12</c:f>
              <c:strCache>
                <c:ptCount val="1"/>
                <c:pt idx="0">
                  <c:v>∆% Variación</c:v>
                </c:pt>
              </c:strCache>
            </c:strRef>
          </c:tx>
          <c:spPr>
            <a:ln>
              <a:headEnd type="oval" w="sm" len="sm"/>
              <a:tailEnd type="oval" w="sm" len="sm"/>
            </a:ln>
          </c:spPr>
          <c:marker>
            <c:symbol val="none"/>
          </c:marker>
          <c:val>
            <c:numRef>
              <c:f>'N° DE PER OCUP X SEXO '!$B$12:$K$12</c:f>
              <c:numCache>
                <c:formatCode>0.0%</c:formatCode>
                <c:ptCount val="10"/>
                <c:pt idx="1">
                  <c:v>9.2032124604526644E-2</c:v>
                </c:pt>
                <c:pt idx="2">
                  <c:v>1.1000276344057265E-2</c:v>
                </c:pt>
                <c:pt idx="3">
                  <c:v>2.5755424863110932E-2</c:v>
                </c:pt>
                <c:pt idx="4">
                  <c:v>4.3529836505234926E-2</c:v>
                </c:pt>
                <c:pt idx="5">
                  <c:v>1.4398919257318902E-2</c:v>
                </c:pt>
                <c:pt idx="6">
                  <c:v>2.9396001494161401E-2</c:v>
                </c:pt>
                <c:pt idx="7">
                  <c:v>4.8254263761576446E-2</c:v>
                </c:pt>
                <c:pt idx="8">
                  <c:v>-2.5247774357893785E-2</c:v>
                </c:pt>
                <c:pt idx="9">
                  <c:v>-0.1742789203878698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1E-4EF7-93D5-9C006903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975768"/>
        <c:axId val="606975112"/>
      </c:lineChart>
      <c:catAx>
        <c:axId val="2406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40790912"/>
        <c:crosses val="autoZero"/>
        <c:auto val="1"/>
        <c:lblAlgn val="ctr"/>
        <c:lblOffset val="100"/>
        <c:noMultiLvlLbl val="0"/>
      </c:catAx>
      <c:valAx>
        <c:axId val="2407909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40694400"/>
        <c:crosses val="autoZero"/>
        <c:crossBetween val="between"/>
      </c:valAx>
      <c:valAx>
        <c:axId val="60697511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606975768"/>
        <c:crosses val="max"/>
        <c:crossBetween val="between"/>
      </c:valAx>
      <c:catAx>
        <c:axId val="606975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069751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 rtl="0"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'N° DE PER DESOCUP X SEXO  '!$A$6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numRef>
              <c:f>'N° DE PER DESOCUP X SEXO  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'N° DE PER DESOCUP X SEXO  '!$B$6:$K$6</c:f>
              <c:numCache>
                <c:formatCode>#,##0</c:formatCode>
                <c:ptCount val="10"/>
                <c:pt idx="0">
                  <c:v>5918</c:v>
                </c:pt>
                <c:pt idx="1">
                  <c:v>5174</c:v>
                </c:pt>
                <c:pt idx="2">
                  <c:v>5060</c:v>
                </c:pt>
                <c:pt idx="3">
                  <c:v>4878</c:v>
                </c:pt>
                <c:pt idx="4">
                  <c:v>4080</c:v>
                </c:pt>
                <c:pt idx="5" formatCode="_-* #,##0_-;\-* #,##0_-;_-* &quot;-&quot;??_-;_-@_-">
                  <c:v>5002</c:v>
                </c:pt>
                <c:pt idx="6" formatCode="_-* #,##0_-;\-* #,##0_-;_-* &quot;-&quot;??_-;_-@_-">
                  <c:v>4826</c:v>
                </c:pt>
                <c:pt idx="7" formatCode="_-* #,##0_-;\-* #,##0_-;_-* &quot;-&quot;??_-;_-@_-">
                  <c:v>4633</c:v>
                </c:pt>
                <c:pt idx="8" formatCode="_-* #,##0_-;\-* #,##0_-;_-* &quot;-&quot;??_-;_-@_-">
                  <c:v>6439</c:v>
                </c:pt>
                <c:pt idx="9">
                  <c:v>12289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D-4CA2-B443-3E2DC80E9D00}"/>
            </c:ext>
          </c:extLst>
        </c:ser>
        <c:ser>
          <c:idx val="2"/>
          <c:order val="1"/>
          <c:tx>
            <c:strRef>
              <c:f>'N° DE PER DESOCUP X SEXO  '!$A$7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rgbClr val="215486"/>
            </a:solidFill>
          </c:spPr>
          <c:invertIfNegative val="0"/>
          <c:cat>
            <c:numRef>
              <c:f>'N° DE PER DESOCUP X SEXO  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'N° DE PER DESOCUP X SEXO  '!$B$7:$K$7</c:f>
              <c:numCache>
                <c:formatCode>#,##0</c:formatCode>
                <c:ptCount val="10"/>
                <c:pt idx="0">
                  <c:v>9458</c:v>
                </c:pt>
                <c:pt idx="1">
                  <c:v>8292</c:v>
                </c:pt>
                <c:pt idx="2">
                  <c:v>8137</c:v>
                </c:pt>
                <c:pt idx="3">
                  <c:v>7398</c:v>
                </c:pt>
                <c:pt idx="4" formatCode="_-* #,##0_-;\-* #,##0_-;_-* &quot;-&quot;??_-;_-@_-">
                  <c:v>7757</c:v>
                </c:pt>
                <c:pt idx="5" formatCode="_-* #,##0_-;\-* #,##0_-;_-* &quot;-&quot;??_-;_-@_-">
                  <c:v>8894</c:v>
                </c:pt>
                <c:pt idx="6" formatCode="_-* #,##0_-;\-* #,##0_-;_-* &quot;-&quot;??_-;_-@_-">
                  <c:v>8427</c:v>
                </c:pt>
                <c:pt idx="7" formatCode="_-* #,##0_-;\-* #,##0_-;_-* &quot;-&quot;??_-;_-@_-">
                  <c:v>9518</c:v>
                </c:pt>
                <c:pt idx="8" formatCode="_-* #,##0_-;\-* #,##0_-;_-* &quot;-&quot;??_-;_-@_-">
                  <c:v>10967</c:v>
                </c:pt>
                <c:pt idx="9">
                  <c:v>14445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D-4CA2-B443-3E2DC80E9D00}"/>
            </c:ext>
          </c:extLst>
        </c:ser>
        <c:ser>
          <c:idx val="3"/>
          <c:order val="2"/>
          <c:tx>
            <c:strRef>
              <c:f>'N° DE PER DESOCUP X SEXO  '!$A$10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31B8B3"/>
            </a:solidFill>
          </c:spPr>
          <c:invertIfNegative val="0"/>
          <c:cat>
            <c:numRef>
              <c:f>'N° DE PER DESOCUP X SEXO  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'N° DE PER DESOCUP X SEXO  '!$B$10:$K$10</c:f>
              <c:numCache>
                <c:formatCode>#,##0</c:formatCode>
                <c:ptCount val="10"/>
                <c:pt idx="0">
                  <c:v>15376</c:v>
                </c:pt>
                <c:pt idx="1">
                  <c:v>13466</c:v>
                </c:pt>
                <c:pt idx="2">
                  <c:v>13197</c:v>
                </c:pt>
                <c:pt idx="3">
                  <c:v>12276</c:v>
                </c:pt>
                <c:pt idx="4">
                  <c:v>11837</c:v>
                </c:pt>
                <c:pt idx="5">
                  <c:v>13896</c:v>
                </c:pt>
                <c:pt idx="6">
                  <c:v>13253</c:v>
                </c:pt>
                <c:pt idx="7">
                  <c:v>14151</c:v>
                </c:pt>
                <c:pt idx="8">
                  <c:v>17406</c:v>
                </c:pt>
                <c:pt idx="9">
                  <c:v>26734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D-4CA2-B443-3E2DC80E9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253312"/>
        <c:axId val="256574592"/>
      </c:barChart>
      <c:lineChart>
        <c:grouping val="standard"/>
        <c:varyColors val="0"/>
        <c:ser>
          <c:idx val="0"/>
          <c:order val="3"/>
          <c:tx>
            <c:strRef>
              <c:f>'N° DE PER DESOCUP X SEXO  '!$A$11</c:f>
              <c:strCache>
                <c:ptCount val="1"/>
                <c:pt idx="0">
                  <c:v>∆% Variación</c:v>
                </c:pt>
              </c:strCache>
            </c:strRef>
          </c:tx>
          <c:spPr>
            <a:ln>
              <a:headEnd type="oval" w="sm" len="sm"/>
              <a:tailEnd type="oval" w="sm" len="sm"/>
            </a:ln>
          </c:spPr>
          <c:marker>
            <c:symbol val="none"/>
          </c:marker>
          <c:cat>
            <c:numRef>
              <c:f>'N° DE PER DESOCUP X SEXO  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'N° DE PER DESOCUP X SEXO  '!$B$11:$K$11</c:f>
              <c:numCache>
                <c:formatCode>0.0%</c:formatCode>
                <c:ptCount val="10"/>
                <c:pt idx="1">
                  <c:v>-0.12421956295525494</c:v>
                </c:pt>
                <c:pt idx="2">
                  <c:v>-1.9976236447348878E-2</c:v>
                </c:pt>
                <c:pt idx="3">
                  <c:v>-6.9788588315526257E-2</c:v>
                </c:pt>
                <c:pt idx="4">
                  <c:v>-3.5760834147930923E-2</c:v>
                </c:pt>
                <c:pt idx="5">
                  <c:v>0.17394610120807638</c:v>
                </c:pt>
                <c:pt idx="6">
                  <c:v>-4.6272308578008063E-2</c:v>
                </c:pt>
                <c:pt idx="7">
                  <c:v>6.7758243416584929E-2</c:v>
                </c:pt>
                <c:pt idx="8">
                  <c:v>0.23001907992368031</c:v>
                </c:pt>
                <c:pt idx="9">
                  <c:v>0.53590715845110881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16-406E-9DCE-4D92A769F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778088"/>
        <c:axId val="702781368"/>
      </c:lineChart>
      <c:catAx>
        <c:axId val="25625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56574592"/>
        <c:crosses val="autoZero"/>
        <c:auto val="1"/>
        <c:lblAlgn val="ctr"/>
        <c:lblOffset val="100"/>
        <c:noMultiLvlLbl val="0"/>
      </c:catAx>
      <c:valAx>
        <c:axId val="25657459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56253312"/>
        <c:crosses val="autoZero"/>
        <c:crossBetween val="between"/>
      </c:valAx>
      <c:valAx>
        <c:axId val="7027813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702778088"/>
        <c:crosses val="max"/>
        <c:crossBetween val="between"/>
      </c:valAx>
      <c:catAx>
        <c:axId val="70277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278136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 rtl="0"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</c:spPr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'Instituciones (EPBM)'!$K$34</c:f>
              <c:strCache>
                <c:ptCount val="1"/>
                <c:pt idx="0">
                  <c:v>Secor oficial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'Instituciones (EPBM)'!$J$35:$J$40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'Instituciones (EPBM)'!$K$35:$K$40</c:f>
              <c:numCache>
                <c:formatCode>General</c:formatCode>
                <c:ptCount val="6"/>
                <c:pt idx="0">
                  <c:v>651</c:v>
                </c:pt>
                <c:pt idx="1">
                  <c:v>651</c:v>
                </c:pt>
                <c:pt idx="2">
                  <c:v>651</c:v>
                </c:pt>
                <c:pt idx="3">
                  <c:v>651</c:v>
                </c:pt>
                <c:pt idx="4">
                  <c:v>651</c:v>
                </c:pt>
                <c:pt idx="5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C-42C4-A9FE-17744FAA6848}"/>
            </c:ext>
          </c:extLst>
        </c:ser>
        <c:ser>
          <c:idx val="1"/>
          <c:order val="1"/>
          <c:tx>
            <c:strRef>
              <c:f>'Instituciones (EPBM)'!$L$34</c:f>
              <c:strCache>
                <c:ptCount val="1"/>
                <c:pt idx="0">
                  <c:v>Sector no oficial </c:v>
                </c:pt>
              </c:strCache>
            </c:strRef>
          </c:tx>
          <c:spPr>
            <a:solidFill>
              <a:srgbClr val="00498F"/>
            </a:solidFill>
            <a:ln>
              <a:noFill/>
            </a:ln>
            <a:effectLst/>
          </c:spPr>
          <c:invertIfNegative val="0"/>
          <c:cat>
            <c:numRef>
              <c:f>'Instituciones (EPBM)'!$J$35:$J$40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'Instituciones (EPBM)'!$L$35:$L$40</c:f>
              <c:numCache>
                <c:formatCode>General</c:formatCode>
                <c:ptCount val="6"/>
                <c:pt idx="0">
                  <c:v>121</c:v>
                </c:pt>
                <c:pt idx="1">
                  <c:v>126</c:v>
                </c:pt>
                <c:pt idx="2">
                  <c:v>126</c:v>
                </c:pt>
                <c:pt idx="3">
                  <c:v>121</c:v>
                </c:pt>
                <c:pt idx="4">
                  <c:v>135</c:v>
                </c:pt>
                <c:pt idx="5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C-42C4-A9FE-17744FAA6848}"/>
            </c:ext>
          </c:extLst>
        </c:ser>
        <c:ser>
          <c:idx val="2"/>
          <c:order val="2"/>
          <c:tx>
            <c:strRef>
              <c:f>'Instituciones (EPBM)'!$M$34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31B8B3"/>
            </a:solidFill>
            <a:ln>
              <a:noFill/>
            </a:ln>
            <a:effectLst/>
          </c:spPr>
          <c:invertIfNegative val="0"/>
          <c:cat>
            <c:numRef>
              <c:f>'Instituciones (EPBM)'!$J$35:$J$40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'Instituciones (EPBM)'!$M$35:$M$40</c:f>
              <c:numCache>
                <c:formatCode>General</c:formatCode>
                <c:ptCount val="6"/>
                <c:pt idx="0">
                  <c:v>772</c:v>
                </c:pt>
                <c:pt idx="1">
                  <c:v>777</c:v>
                </c:pt>
                <c:pt idx="2">
                  <c:v>777</c:v>
                </c:pt>
                <c:pt idx="3">
                  <c:v>772</c:v>
                </c:pt>
                <c:pt idx="4">
                  <c:v>786</c:v>
                </c:pt>
                <c:pt idx="5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C-42C4-A9FE-17744FAA6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252584"/>
        <c:axId val="766257176"/>
      </c:barChart>
      <c:catAx>
        <c:axId val="7662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6257176"/>
        <c:crosses val="autoZero"/>
        <c:auto val="1"/>
        <c:lblAlgn val="ctr"/>
        <c:lblOffset val="100"/>
        <c:noMultiLvlLbl val="0"/>
      </c:catAx>
      <c:valAx>
        <c:axId val="766257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766252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068307025512958"/>
          <c:y val="2.8335690337342893E-2"/>
          <c:w val="0.56866238049900264"/>
          <c:h val="0.87863720511083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8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'Instituciones (EPBM) por Mpio'!$A$5:$A$25</c:f>
              <c:strCache>
                <c:ptCount val="21"/>
                <c:pt idx="0">
                  <c:v>Chalán </c:v>
                </c:pt>
                <c:pt idx="1">
                  <c:v>Colosó</c:v>
                </c:pt>
                <c:pt idx="2">
                  <c:v>Coveñas</c:v>
                </c:pt>
                <c:pt idx="3">
                  <c:v>El Roble </c:v>
                </c:pt>
                <c:pt idx="4">
                  <c:v>San Juan de Betulia </c:v>
                </c:pt>
                <c:pt idx="5">
                  <c:v>Morroa </c:v>
                </c:pt>
                <c:pt idx="6">
                  <c:v>San Pedro </c:v>
                </c:pt>
                <c:pt idx="7">
                  <c:v>Palmito </c:v>
                </c:pt>
                <c:pt idx="8">
                  <c:v>La Unión </c:v>
                </c:pt>
                <c:pt idx="9">
                  <c:v>Tolu viejo </c:v>
                </c:pt>
                <c:pt idx="10">
                  <c:v>Galeras </c:v>
                </c:pt>
                <c:pt idx="11">
                  <c:v>Los Palmitos </c:v>
                </c:pt>
                <c:pt idx="12">
                  <c:v>Santiago de Tolú</c:v>
                </c:pt>
                <c:pt idx="13">
                  <c:v>San Luis de Sincé</c:v>
                </c:pt>
                <c:pt idx="14">
                  <c:v>Ovejas </c:v>
                </c:pt>
                <c:pt idx="15">
                  <c:v>San Benito de Abad </c:v>
                </c:pt>
                <c:pt idx="16">
                  <c:v>Sampués</c:v>
                </c:pt>
                <c:pt idx="17">
                  <c:v>Corozal </c:v>
                </c:pt>
                <c:pt idx="18">
                  <c:v>San Marcos </c:v>
                </c:pt>
                <c:pt idx="19">
                  <c:v>San Onofre </c:v>
                </c:pt>
                <c:pt idx="20">
                  <c:v>Sincelejo</c:v>
                </c:pt>
              </c:strCache>
            </c:strRef>
          </c:cat>
          <c:val>
            <c:numRef>
              <c:f>'Instituciones (EPBM) por Mpio'!$B$5:$B$25</c:f>
              <c:numCache>
                <c:formatCode>General</c:formatCode>
                <c:ptCount val="21"/>
                <c:pt idx="0">
                  <c:v>9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26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32</c:v>
                </c:pt>
                <c:pt idx="13">
                  <c:v>34</c:v>
                </c:pt>
                <c:pt idx="14">
                  <c:v>42</c:v>
                </c:pt>
                <c:pt idx="15">
                  <c:v>45</c:v>
                </c:pt>
                <c:pt idx="16">
                  <c:v>46</c:v>
                </c:pt>
                <c:pt idx="17">
                  <c:v>50</c:v>
                </c:pt>
                <c:pt idx="18">
                  <c:v>57</c:v>
                </c:pt>
                <c:pt idx="19">
                  <c:v>68</c:v>
                </c:pt>
                <c:pt idx="2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6-4348-831E-A2E7DAC26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24552"/>
        <c:axId val="172724880"/>
      </c:barChart>
      <c:catAx>
        <c:axId val="172724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72724880"/>
        <c:crosses val="autoZero"/>
        <c:auto val="1"/>
        <c:lblAlgn val="ctr"/>
        <c:lblOffset val="100"/>
        <c:noMultiLvlLbl val="0"/>
      </c:catAx>
      <c:valAx>
        <c:axId val="1727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72724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'No. Hab x sexo J. CCSincelejo..'!$B$4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rgbClr val="001848"/>
            </a:solidFill>
            <a:ln>
              <a:noFill/>
            </a:ln>
            <a:effectLst/>
          </c:spPr>
          <c:invertIfNegative val="0"/>
          <c:cat>
            <c:numRef>
              <c:f>'No. Hab x sexo J. CCSincelejo..'!$A$5:$A$15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'No. Hab x sexo J. CCSincelejo..'!$B$5:$B$15</c:f>
              <c:numCache>
                <c:formatCode>#,##0</c:formatCode>
                <c:ptCount val="11"/>
                <c:pt idx="0">
                  <c:v>366122</c:v>
                </c:pt>
                <c:pt idx="1">
                  <c:v>370002</c:v>
                </c:pt>
                <c:pt idx="2">
                  <c:v>373907</c:v>
                </c:pt>
                <c:pt idx="3">
                  <c:v>377871</c:v>
                </c:pt>
                <c:pt idx="4">
                  <c:v>381824</c:v>
                </c:pt>
                <c:pt idx="5">
                  <c:v>385787</c:v>
                </c:pt>
                <c:pt idx="6">
                  <c:v>389802</c:v>
                </c:pt>
                <c:pt idx="7">
                  <c:v>397617</c:v>
                </c:pt>
                <c:pt idx="8">
                  <c:v>407812</c:v>
                </c:pt>
                <c:pt idx="9">
                  <c:v>416400</c:v>
                </c:pt>
                <c:pt idx="10">
                  <c:v>421908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C-44F5-9F14-6D2908310F17}"/>
            </c:ext>
          </c:extLst>
        </c:ser>
        <c:ser>
          <c:idx val="2"/>
          <c:order val="1"/>
          <c:tx>
            <c:strRef>
              <c:f>'No. Hab x sexo J. CCSincelejo..'!$D$4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rgbClr val="37B5B4"/>
            </a:solidFill>
            <a:ln>
              <a:noFill/>
            </a:ln>
            <a:effectLst/>
          </c:spPr>
          <c:invertIfNegative val="0"/>
          <c:cat>
            <c:numRef>
              <c:f>'No. Hab x sexo J. CCSincelejo..'!$A$5:$A$15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'No. Hab x sexo J. CCSincelejo..'!$D$5:$D$15</c:f>
              <c:numCache>
                <c:formatCode>#,##0</c:formatCode>
                <c:ptCount val="11"/>
                <c:pt idx="0">
                  <c:v>360096</c:v>
                </c:pt>
                <c:pt idx="1">
                  <c:v>363778</c:v>
                </c:pt>
                <c:pt idx="2">
                  <c:v>367477</c:v>
                </c:pt>
                <c:pt idx="3">
                  <c:v>371215</c:v>
                </c:pt>
                <c:pt idx="4">
                  <c:v>374996</c:v>
                </c:pt>
                <c:pt idx="5">
                  <c:v>378837</c:v>
                </c:pt>
                <c:pt idx="6">
                  <c:v>382721</c:v>
                </c:pt>
                <c:pt idx="7">
                  <c:v>397659</c:v>
                </c:pt>
                <c:pt idx="8">
                  <c:v>408762</c:v>
                </c:pt>
                <c:pt idx="9">
                  <c:v>418139</c:v>
                </c:pt>
                <c:pt idx="10">
                  <c:v>424246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C-44F5-9F14-6D290831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4505440"/>
        <c:axId val="534502488"/>
      </c:barChart>
      <c:catAx>
        <c:axId val="5345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4502488"/>
        <c:crosses val="autoZero"/>
        <c:auto val="1"/>
        <c:lblAlgn val="ctr"/>
        <c:lblOffset val="100"/>
        <c:noMultiLvlLbl val="0"/>
      </c:catAx>
      <c:valAx>
        <c:axId val="534502488"/>
        <c:scaling>
          <c:orientation val="minMax"/>
          <c:max val="430000"/>
          <c:min val="31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534505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36904761904762E-2"/>
          <c:y val="0.1378631002356234"/>
          <c:w val="0.96726190476190477"/>
          <c:h val="0.68065633380921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'# Matricula (EPBM) CCS '!$S$3</c:f>
              <c:strCache>
                <c:ptCount val="1"/>
                <c:pt idx="0">
                  <c:v>Prejardin y jardin 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'# Matricula (EPBM) CCS '!$R$4:$R$11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'# Matricula (EPBM) CCS '!$S$4:$S$11</c:f>
              <c:numCache>
                <c:formatCode>#,##0</c:formatCode>
                <c:ptCount val="8"/>
                <c:pt idx="0">
                  <c:v>126</c:v>
                </c:pt>
                <c:pt idx="1">
                  <c:v>74</c:v>
                </c:pt>
                <c:pt idx="2">
                  <c:v>65</c:v>
                </c:pt>
                <c:pt idx="3">
                  <c:v>45</c:v>
                </c:pt>
                <c:pt idx="4">
                  <c:v>69</c:v>
                </c:pt>
                <c:pt idx="5">
                  <c:v>63</c:v>
                </c:pt>
                <c:pt idx="6">
                  <c:v>76</c:v>
                </c:pt>
                <c:pt idx="7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B-4AE1-B504-E355384FFF12}"/>
            </c:ext>
          </c:extLst>
        </c:ser>
        <c:ser>
          <c:idx val="1"/>
          <c:order val="1"/>
          <c:tx>
            <c:strRef>
              <c:f>'# Matricula (EPBM) CCS '!$T$3</c:f>
              <c:strCache>
                <c:ptCount val="1"/>
                <c:pt idx="0">
                  <c:v>Transición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'# Matricula (EPBM) CCS '!$R$4:$R$11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'# Matricula (EPBM) CCS '!$T$4:$T$11</c:f>
              <c:numCache>
                <c:formatCode>#,##0</c:formatCode>
                <c:ptCount val="8"/>
                <c:pt idx="0">
                  <c:v>17446</c:v>
                </c:pt>
                <c:pt idx="1">
                  <c:v>16879</c:v>
                </c:pt>
                <c:pt idx="2">
                  <c:v>17113</c:v>
                </c:pt>
                <c:pt idx="3">
                  <c:v>16717</c:v>
                </c:pt>
                <c:pt idx="4">
                  <c:v>15939</c:v>
                </c:pt>
                <c:pt idx="5">
                  <c:v>20661</c:v>
                </c:pt>
                <c:pt idx="6">
                  <c:v>16462</c:v>
                </c:pt>
                <c:pt idx="7">
                  <c:v>16096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B-4AE1-B504-E355384FFF12}"/>
            </c:ext>
          </c:extLst>
        </c:ser>
        <c:ser>
          <c:idx val="2"/>
          <c:order val="2"/>
          <c:tx>
            <c:strRef>
              <c:f>'# Matricula (EPBM) CCS '!$U$3</c:f>
              <c:strCache>
                <c:ptCount val="1"/>
                <c:pt idx="0">
                  <c:v>Básica primaria </c:v>
                </c:pt>
              </c:strCache>
            </c:strRef>
          </c:tx>
          <c:spPr>
            <a:solidFill>
              <a:srgbClr val="1C267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'# Matricula (EPBM) CCS '!$R$4:$R$11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'# Matricula (EPBM) CCS '!$U$4:$U$11</c:f>
              <c:numCache>
                <c:formatCode>#,##0</c:formatCode>
                <c:ptCount val="8"/>
                <c:pt idx="0">
                  <c:v>95125</c:v>
                </c:pt>
                <c:pt idx="1">
                  <c:v>84056</c:v>
                </c:pt>
                <c:pt idx="2">
                  <c:v>90212</c:v>
                </c:pt>
                <c:pt idx="3">
                  <c:v>80413</c:v>
                </c:pt>
                <c:pt idx="4">
                  <c:v>79001</c:v>
                </c:pt>
                <c:pt idx="5">
                  <c:v>77820</c:v>
                </c:pt>
                <c:pt idx="6">
                  <c:v>76553</c:v>
                </c:pt>
                <c:pt idx="7">
                  <c:v>76932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B-4AE1-B504-E355384FFF12}"/>
            </c:ext>
          </c:extLst>
        </c:ser>
        <c:ser>
          <c:idx val="3"/>
          <c:order val="3"/>
          <c:tx>
            <c:strRef>
              <c:f>'# Matricula (EPBM) CCS '!$V$3</c:f>
              <c:strCache>
                <c:ptCount val="1"/>
                <c:pt idx="0">
                  <c:v>Básica secundaria 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'# Matricula (EPBM) CCS '!$R$4:$R$11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'# Matricula (EPBM) CCS '!$V$4:$V$11</c:f>
              <c:numCache>
                <c:formatCode>#,##0</c:formatCode>
                <c:ptCount val="8"/>
                <c:pt idx="0">
                  <c:v>68337</c:v>
                </c:pt>
                <c:pt idx="1">
                  <c:v>58788</c:v>
                </c:pt>
                <c:pt idx="2">
                  <c:v>58565</c:v>
                </c:pt>
                <c:pt idx="3">
                  <c:v>60863</c:v>
                </c:pt>
                <c:pt idx="4">
                  <c:v>60464</c:v>
                </c:pt>
                <c:pt idx="5">
                  <c:v>58684</c:v>
                </c:pt>
                <c:pt idx="6">
                  <c:v>58782</c:v>
                </c:pt>
                <c:pt idx="7">
                  <c:v>59250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B-4AE1-B504-E355384FFF12}"/>
            </c:ext>
          </c:extLst>
        </c:ser>
        <c:ser>
          <c:idx val="4"/>
          <c:order val="4"/>
          <c:tx>
            <c:strRef>
              <c:f>'# Matricula (EPBM) CCS '!$W$3</c:f>
              <c:strCache>
                <c:ptCount val="1"/>
                <c:pt idx="0">
                  <c:v>Media </c:v>
                </c:pt>
              </c:strCache>
            </c:strRef>
          </c:tx>
          <c:spPr>
            <a:solidFill>
              <a:srgbClr val="31B8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'# Matricula (EPBM) CCS '!$R$4:$R$11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'# Matricula (EPBM) CCS '!$W$4:$W$11</c:f>
              <c:numCache>
                <c:formatCode>#,##0</c:formatCode>
                <c:ptCount val="8"/>
                <c:pt idx="0">
                  <c:v>25649</c:v>
                </c:pt>
                <c:pt idx="1">
                  <c:v>22213</c:v>
                </c:pt>
                <c:pt idx="2">
                  <c:v>21857</c:v>
                </c:pt>
                <c:pt idx="3">
                  <c:v>22981</c:v>
                </c:pt>
                <c:pt idx="4">
                  <c:v>22790</c:v>
                </c:pt>
                <c:pt idx="5">
                  <c:v>22576</c:v>
                </c:pt>
                <c:pt idx="6">
                  <c:v>22209</c:v>
                </c:pt>
                <c:pt idx="7">
                  <c:v>22054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B-4AE1-B504-E355384FFF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609903488"/>
        <c:axId val="609906112"/>
      </c:barChart>
      <c:catAx>
        <c:axId val="60990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9906112"/>
        <c:crosses val="autoZero"/>
        <c:auto val="1"/>
        <c:lblAlgn val="ctr"/>
        <c:lblOffset val="100"/>
        <c:noMultiLvlLbl val="0"/>
      </c:catAx>
      <c:valAx>
        <c:axId val="6099061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0990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'# Matricula (EPBM) CCS '!$G$20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1C267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'# Matricula (EPBM) CCS '!$B$21:$B$28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'# Matricula (EPBM) CCS '!$G$21:$G$28</c:f>
              <c:numCache>
                <c:formatCode>#,##0</c:formatCode>
                <c:ptCount val="8"/>
                <c:pt idx="0">
                  <c:v>206683</c:v>
                </c:pt>
                <c:pt idx="1">
                  <c:v>182010</c:v>
                </c:pt>
                <c:pt idx="2">
                  <c:v>187812</c:v>
                </c:pt>
                <c:pt idx="3">
                  <c:v>181019</c:v>
                </c:pt>
                <c:pt idx="4">
                  <c:v>178263</c:v>
                </c:pt>
                <c:pt idx="5">
                  <c:v>179804</c:v>
                </c:pt>
                <c:pt idx="6">
                  <c:v>174082</c:v>
                </c:pt>
                <c:pt idx="7">
                  <c:v>174411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C-47B9-BD4F-5A3E57214AF0}"/>
            </c:ext>
          </c:extLst>
        </c:ser>
        <c:ser>
          <c:idx val="0"/>
          <c:order val="1"/>
          <c:tx>
            <c:strRef>
              <c:f>'# Matricula (EPBM) CCS '!$C$20</c:f>
              <c:strCache>
                <c:ptCount val="1"/>
                <c:pt idx="0">
                  <c:v>Sector oficial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'# Matricula (EPBM) CCS '!$C$21:$C$28</c:f>
              <c:numCache>
                <c:formatCode>#,##0</c:formatCode>
                <c:ptCount val="8"/>
                <c:pt idx="0">
                  <c:v>206485</c:v>
                </c:pt>
                <c:pt idx="1">
                  <c:v>181825</c:v>
                </c:pt>
                <c:pt idx="2">
                  <c:v>187665</c:v>
                </c:pt>
                <c:pt idx="3">
                  <c:v>180874</c:v>
                </c:pt>
                <c:pt idx="4">
                  <c:v>178131</c:v>
                </c:pt>
                <c:pt idx="5">
                  <c:v>179661</c:v>
                </c:pt>
                <c:pt idx="6">
                  <c:v>173893</c:v>
                </c:pt>
                <c:pt idx="7">
                  <c:v>174209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7-4E6E-B6E5-3637ED2A4A36}"/>
            </c:ext>
          </c:extLst>
        </c:ser>
        <c:ser>
          <c:idx val="1"/>
          <c:order val="2"/>
          <c:tx>
            <c:strRef>
              <c:f>'# Matricula (EPBM) CCS '!$E$20</c:f>
              <c:strCache>
                <c:ptCount val="1"/>
                <c:pt idx="0">
                  <c:v>Sector no oficial </c:v>
                </c:pt>
              </c:strCache>
            </c:strRef>
          </c:tx>
          <c:spPr>
            <a:solidFill>
              <a:srgbClr val="31B8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'# Matricula (EPBM) CCS '!$E$21:$E$28</c:f>
              <c:numCache>
                <c:formatCode>General</c:formatCode>
                <c:ptCount val="8"/>
                <c:pt idx="0">
                  <c:v>198</c:v>
                </c:pt>
                <c:pt idx="1">
                  <c:v>185</c:v>
                </c:pt>
                <c:pt idx="2">
                  <c:v>147</c:v>
                </c:pt>
                <c:pt idx="3">
                  <c:v>145</c:v>
                </c:pt>
                <c:pt idx="4">
                  <c:v>132</c:v>
                </c:pt>
                <c:pt idx="5">
                  <c:v>143</c:v>
                </c:pt>
                <c:pt idx="6">
                  <c:v>189</c:v>
                </c:pt>
                <c:pt idx="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7-4E6E-B6E5-3637ED2A4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835429944"/>
        <c:axId val="835423056"/>
      </c:barChart>
      <c:catAx>
        <c:axId val="83542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35423056"/>
        <c:crosses val="autoZero"/>
        <c:auto val="1"/>
        <c:lblAlgn val="ctr"/>
        <c:lblOffset val="100"/>
        <c:noMultiLvlLbl val="0"/>
      </c:catAx>
      <c:valAx>
        <c:axId val="8354230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35429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C267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'Matriculados (E.S) X N. de Form'!$N$5:$T$6</c:f>
              <c:multiLvlStrCache>
                <c:ptCount val="7"/>
                <c:lvl>
                  <c:pt idx="0">
                    <c:v>Tècnica Profesional </c:v>
                  </c:pt>
                  <c:pt idx="1">
                    <c:v>Tecnològica </c:v>
                  </c:pt>
                  <c:pt idx="2">
                    <c:v>Universitaria </c:v>
                  </c:pt>
                  <c:pt idx="3">
                    <c:v>Especilizaciòn Tecnològica</c:v>
                  </c:pt>
                  <c:pt idx="4">
                    <c:v>Especilizaciòn</c:v>
                  </c:pt>
                  <c:pt idx="5">
                    <c:v>Maestrìa</c:v>
                  </c:pt>
                  <c:pt idx="6">
                    <c:v>Doctorado</c:v>
                  </c:pt>
                </c:lvl>
                <c:lvl>
                  <c:pt idx="0">
                    <c:v>Pregrado </c:v>
                  </c:pt>
                  <c:pt idx="3">
                    <c:v>Posgrado </c:v>
                  </c:pt>
                </c:lvl>
              </c:multiLvlStrCache>
            </c:multiLvlStrRef>
          </c:cat>
          <c:val>
            <c:numRef>
              <c:f>'Matriculados (E.S) X N. de Form'!$N$7:$T$7</c:f>
              <c:numCache>
                <c:formatCode>#,##0</c:formatCode>
                <c:ptCount val="7"/>
                <c:pt idx="0">
                  <c:v>146</c:v>
                </c:pt>
                <c:pt idx="1">
                  <c:v>1644</c:v>
                </c:pt>
                <c:pt idx="2">
                  <c:v>38367</c:v>
                </c:pt>
                <c:pt idx="3">
                  <c:v>123</c:v>
                </c:pt>
                <c:pt idx="4">
                  <c:v>589</c:v>
                </c:pt>
                <c:pt idx="5">
                  <c:v>151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7-4542-B4CF-175765F1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995200"/>
        <c:axId val="849939768"/>
      </c:barChart>
      <c:catAx>
        <c:axId val="84999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Nivel</a:t>
                </a:r>
                <a:r>
                  <a:rPr lang="es-CO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de formación</a:t>
                </a:r>
                <a:endParaRPr lang="es-CO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148907309055937"/>
              <c:y val="0.86100131849715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49939768"/>
        <c:crosses val="autoZero"/>
        <c:auto val="1"/>
        <c:lblAlgn val="ctr"/>
        <c:lblOffset val="100"/>
        <c:noMultiLvlLbl val="0"/>
      </c:catAx>
      <c:valAx>
        <c:axId val="84993976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4999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3963963963964"/>
          <c:y val="5.4320987654320987E-2"/>
          <c:w val="0.74239781513797265"/>
          <c:h val="0.70737552250413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'No. Afiliados por regimen '!$A$54</c:f>
              <c:strCache>
                <c:ptCount val="1"/>
                <c:pt idx="0">
                  <c:v>Total Jurisdicción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'No. Afiliados por regimen '!$C$32:$L$32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1018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'No. Afiliados por regimen '!$C$54:$L$54</c:f>
              <c:numCache>
                <c:formatCode>#,##0</c:formatCode>
                <c:ptCount val="10"/>
                <c:pt idx="0">
                  <c:v>849183</c:v>
                </c:pt>
                <c:pt idx="1">
                  <c:v>868992</c:v>
                </c:pt>
                <c:pt idx="2">
                  <c:v>902169</c:v>
                </c:pt>
                <c:pt idx="3">
                  <c:v>896359</c:v>
                </c:pt>
                <c:pt idx="4">
                  <c:v>856814</c:v>
                </c:pt>
                <c:pt idx="5">
                  <c:v>847943</c:v>
                </c:pt>
                <c:pt idx="6">
                  <c:v>844030</c:v>
                </c:pt>
                <c:pt idx="7">
                  <c:v>839710</c:v>
                </c:pt>
                <c:pt idx="8">
                  <c:v>855939</c:v>
                </c:pt>
                <c:pt idx="9">
                  <c:v>865781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5-4927-8AD2-4F474DF7B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35405344"/>
        <c:axId val="835406656"/>
      </c:barChart>
      <c:lineChart>
        <c:grouping val="standard"/>
        <c:varyColors val="0"/>
        <c:ser>
          <c:idx val="1"/>
          <c:order val="1"/>
          <c:tx>
            <c:strRef>
              <c:f>'No. Afiliados por regimen '!$A$55</c:f>
              <c:strCache>
                <c:ptCount val="1"/>
                <c:pt idx="0">
                  <c:v>∆% Variación</c:v>
                </c:pt>
              </c:strCache>
            </c:strRef>
          </c:tx>
          <c:spPr>
            <a:ln w="28575" cap="rnd">
              <a:solidFill>
                <a:srgbClr val="1C2674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'No. Afiliados por regimen '!$F$32:$L$32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1018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'No. Afiliados por regimen '!$C$55:$L$55</c:f>
              <c:numCache>
                <c:formatCode>0.0%</c:formatCode>
                <c:ptCount val="10"/>
                <c:pt idx="1">
                  <c:v>2.3327127368305771E-2</c:v>
                </c:pt>
                <c:pt idx="2">
                  <c:v>3.817871741051701E-2</c:v>
                </c:pt>
                <c:pt idx="3">
                  <c:v>-6.4400350710343626E-3</c:v>
                </c:pt>
                <c:pt idx="4">
                  <c:v>-4.4117368152715594E-2</c:v>
                </c:pt>
                <c:pt idx="5">
                  <c:v>-1.0353472282198937E-2</c:v>
                </c:pt>
                <c:pt idx="6">
                  <c:v>-4.6146969784525609E-3</c:v>
                </c:pt>
                <c:pt idx="7">
                  <c:v>-5.118301482174804E-3</c:v>
                </c:pt>
                <c:pt idx="8">
                  <c:v>1.9326910480999392E-2</c:v>
                </c:pt>
                <c:pt idx="9">
                  <c:v>1.1498482952640316E-2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3C5-4927-8AD2-4F474DF7B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515264"/>
        <c:axId val="680520184"/>
      </c:lineChart>
      <c:catAx>
        <c:axId val="8354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5406656"/>
        <c:crosses val="autoZero"/>
        <c:auto val="1"/>
        <c:lblAlgn val="ctr"/>
        <c:lblOffset val="100"/>
        <c:noMultiLvlLbl val="0"/>
      </c:catAx>
      <c:valAx>
        <c:axId val="835406656"/>
        <c:scaling>
          <c:orientation val="minMax"/>
          <c:min val="82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35405344"/>
        <c:crosses val="autoZero"/>
        <c:crossBetween val="between"/>
      </c:valAx>
      <c:valAx>
        <c:axId val="680520184"/>
        <c:scaling>
          <c:orientation val="minMax"/>
          <c:max val="5.000000000000001E-2"/>
          <c:min val="-5.000000000000001E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80515264"/>
        <c:crosses val="max"/>
        <c:crossBetween val="between"/>
      </c:valAx>
      <c:catAx>
        <c:axId val="68051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052018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561664635779559E-2"/>
          <c:y val="0.2003013087379534"/>
          <c:w val="0.92087643465296987"/>
          <c:h val="0.709342796747557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'Afiliados por Regimen CCS'!$C$3</c:f>
              <c:strCache>
                <c:ptCount val="1"/>
                <c:pt idx="0">
                  <c:v>Subsidiado </c:v>
                </c:pt>
              </c:strCache>
            </c:strRef>
          </c:tx>
          <c:spPr>
            <a:solidFill>
              <a:srgbClr val="BEBEB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'Afiliados por Regimen CCS'!$A$6:$A$15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'Afiliados por Regimen CCS'!$C$6:$C$15</c:f>
              <c:numCache>
                <c:formatCode>0.0%</c:formatCode>
                <c:ptCount val="10"/>
                <c:pt idx="0">
                  <c:v>0.81100000000000005</c:v>
                </c:pt>
                <c:pt idx="1">
                  <c:v>0.81499999999999995</c:v>
                </c:pt>
                <c:pt idx="2">
                  <c:v>0.80300000000000005</c:v>
                </c:pt>
                <c:pt idx="3">
                  <c:v>0.81100000000000005</c:v>
                </c:pt>
                <c:pt idx="4">
                  <c:v>0.79900000000000004</c:v>
                </c:pt>
                <c:pt idx="5">
                  <c:v>0.80100000000000005</c:v>
                </c:pt>
                <c:pt idx="6">
                  <c:v>0.79900000000000004</c:v>
                </c:pt>
                <c:pt idx="7">
                  <c:v>0.79600000000000004</c:v>
                </c:pt>
                <c:pt idx="8">
                  <c:v>0.79600000000000004</c:v>
                </c:pt>
                <c:pt idx="9">
                  <c:v>0.78208692498449373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8-44E6-8C91-482EC2485F7F}"/>
            </c:ext>
          </c:extLst>
        </c:ser>
        <c:ser>
          <c:idx val="1"/>
          <c:order val="1"/>
          <c:tx>
            <c:strRef>
              <c:f>'Afiliados por Regimen CCS'!$B$3</c:f>
              <c:strCache>
                <c:ptCount val="1"/>
                <c:pt idx="0">
                  <c:v>Contributivo </c:v>
                </c:pt>
              </c:strCache>
            </c:strRef>
          </c:tx>
          <c:spPr>
            <a:solidFill>
              <a:srgbClr val="0176A1"/>
            </a:solidFill>
          </c:spPr>
          <c:invertIfNegative val="0"/>
          <c:dLbls>
            <c:spPr>
              <a:noFill/>
            </c:spPr>
            <c:txPr>
              <a:bodyPr rot="0" vert="horz"/>
              <a:lstStyle/>
              <a:p>
                <a:pPr>
                  <a:defRPr sz="9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'Afiliados por Regimen CCS'!$A$6:$A$15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'Afiliados por Regimen CCS'!$B$6:$B$15</c:f>
              <c:numCache>
                <c:formatCode>0.0%</c:formatCode>
                <c:ptCount val="10"/>
                <c:pt idx="0">
                  <c:v>0.182</c:v>
                </c:pt>
                <c:pt idx="1">
                  <c:v>0.17899999999999999</c:v>
                </c:pt>
                <c:pt idx="2">
                  <c:v>0.17599999999999999</c:v>
                </c:pt>
                <c:pt idx="3">
                  <c:v>0.16800000000000001</c:v>
                </c:pt>
                <c:pt idx="4">
                  <c:v>0.17799999999999999</c:v>
                </c:pt>
                <c:pt idx="5">
                  <c:v>0.17499999999999999</c:v>
                </c:pt>
                <c:pt idx="6">
                  <c:v>0.17699999999999999</c:v>
                </c:pt>
                <c:pt idx="7">
                  <c:v>0.18099999999999999</c:v>
                </c:pt>
                <c:pt idx="8">
                  <c:v>0.18099999999999999</c:v>
                </c:pt>
                <c:pt idx="9">
                  <c:v>0.19407217298600915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8-44E6-8C91-482EC2485F7F}"/>
            </c:ext>
          </c:extLst>
        </c:ser>
        <c:ser>
          <c:idx val="3"/>
          <c:order val="2"/>
          <c:tx>
            <c:strRef>
              <c:f>'Afiliados por Regimen CCS'!$D$3</c:f>
              <c:strCache>
                <c:ptCount val="1"/>
                <c:pt idx="0">
                  <c:v>Especial </c:v>
                </c:pt>
              </c:strCache>
            </c:strRef>
          </c:tx>
          <c:spPr>
            <a:solidFill>
              <a:srgbClr val="1C267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'Afiliados por Regimen CCS'!$A$6:$A$15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'Afiliados por Regimen CCS'!$D$6:$D$15</c:f>
              <c:numCache>
                <c:formatCode>0.0%</c:formatCode>
                <c:ptCount val="10"/>
                <c:pt idx="0">
                  <c:v>7.0000000000000001E-3</c:v>
                </c:pt>
                <c:pt idx="1">
                  <c:v>7.0000000000000001E-3</c:v>
                </c:pt>
                <c:pt idx="2">
                  <c:v>2.1000000000000001E-2</c:v>
                </c:pt>
                <c:pt idx="3">
                  <c:v>2.1999999999999999E-2</c:v>
                </c:pt>
                <c:pt idx="4">
                  <c:v>2.3E-2</c:v>
                </c:pt>
                <c:pt idx="5">
                  <c:v>2.4E-2</c:v>
                </c:pt>
                <c:pt idx="6">
                  <c:v>2.4E-2</c:v>
                </c:pt>
                <c:pt idx="7">
                  <c:v>2.4E-2</c:v>
                </c:pt>
                <c:pt idx="8">
                  <c:v>2.4E-2</c:v>
                </c:pt>
                <c:pt idx="9">
                  <c:v>2.3840902029497065E-2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8-44E6-8C91-482EC2485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72358016"/>
        <c:axId val="272359808"/>
      </c:barChart>
      <c:catAx>
        <c:axId val="2723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72359808"/>
        <c:crosses val="autoZero"/>
        <c:auto val="1"/>
        <c:lblAlgn val="ctr"/>
        <c:lblOffset val="100"/>
        <c:noMultiLvlLbl val="0"/>
      </c:catAx>
      <c:valAx>
        <c:axId val="272359808"/>
        <c:scaling>
          <c:orientation val="minMax"/>
          <c:max val="0.9"/>
        </c:scaling>
        <c:delete val="0"/>
        <c:axPos val="l"/>
        <c:numFmt formatCode="0.0%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CO"/>
          </a:p>
        </c:txPr>
        <c:crossAx val="272358016"/>
        <c:crosses val="autoZero"/>
        <c:crossBetween val="between"/>
        <c:majorUnit val="0.1"/>
        <c:minorUnit val="0.1"/>
      </c:valAx>
    </c:plotArea>
    <c:legend>
      <c:legendPos val="t"/>
      <c:layout>
        <c:manualLayout>
          <c:xMode val="edge"/>
          <c:yMode val="edge"/>
          <c:x val="0.67110117683843329"/>
          <c:y val="1.3452051399813175E-2"/>
          <c:w val="0.30695611251564775"/>
          <c:h val="7.9925462999717312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741032370953632E-2"/>
          <c:y val="2.3398013851112068E-2"/>
          <c:w val="0.95850918635170579"/>
          <c:h val="0.946048408058520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'No. Hab por edad'!$B$5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0018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edad'!$C$6:$C$22</c:f>
              <c:numCache>
                <c:formatCode>0.0%</c:formatCode>
                <c:ptCount val="17"/>
                <c:pt idx="0">
                  <c:v>0.10174906157655139</c:v>
                </c:pt>
                <c:pt idx="1">
                  <c:v>0.10211258878188093</c:v>
                </c:pt>
                <c:pt idx="2">
                  <c:v>0.10527004287968626</c:v>
                </c:pt>
                <c:pt idx="3">
                  <c:v>0.10559914516026868</c:v>
                </c:pt>
                <c:pt idx="4">
                  <c:v>9.2554852675092059E-2</c:v>
                </c:pt>
                <c:pt idx="5">
                  <c:v>7.5316227358726992E-2</c:v>
                </c:pt>
                <c:pt idx="6">
                  <c:v>6.5138842606490069E-2</c:v>
                </c:pt>
                <c:pt idx="7">
                  <c:v>5.7970196277150936E-2</c:v>
                </c:pt>
                <c:pt idx="8">
                  <c:v>5.9674918550628051E-2</c:v>
                </c:pt>
                <c:pt idx="9">
                  <c:v>5.4462984943914911E-2</c:v>
                </c:pt>
                <c:pt idx="10">
                  <c:v>4.5950389552448435E-2</c:v>
                </c:pt>
                <c:pt idx="11">
                  <c:v>3.6801621551655291E-2</c:v>
                </c:pt>
                <c:pt idx="12">
                  <c:v>3.0602381103194909E-2</c:v>
                </c:pt>
                <c:pt idx="13">
                  <c:v>2.1825402289670594E-2</c:v>
                </c:pt>
                <c:pt idx="14">
                  <c:v>1.7559465615008166E-2</c:v>
                </c:pt>
                <c:pt idx="15">
                  <c:v>1.3278381973457007E-2</c:v>
                </c:pt>
                <c:pt idx="16">
                  <c:v>1.413349710417533E-2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D-447D-99F4-6BE5E7F0F09C}"/>
            </c:ext>
          </c:extLst>
        </c:ser>
        <c:ser>
          <c:idx val="1"/>
          <c:order val="1"/>
          <c:tx>
            <c:strRef>
              <c:f>'No. Hab por edad'!$D$5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49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edad'!$E$6:$E$22</c:f>
              <c:numCache>
                <c:formatCode>0.0%</c:formatCode>
                <c:ptCount val="17"/>
                <c:pt idx="0">
                  <c:v>0.10069911962713619</c:v>
                </c:pt>
                <c:pt idx="1">
                  <c:v>0.10062689089372837</c:v>
                </c:pt>
                <c:pt idx="2">
                  <c:v>0.10296274087601189</c:v>
                </c:pt>
                <c:pt idx="3">
                  <c:v>0.10416473602442149</c:v>
                </c:pt>
                <c:pt idx="4">
                  <c:v>9.4056801766196949E-2</c:v>
                </c:pt>
                <c:pt idx="5">
                  <c:v>7.6717817329444798E-2</c:v>
                </c:pt>
                <c:pt idx="6">
                  <c:v>6.5172122434517157E-2</c:v>
                </c:pt>
                <c:pt idx="7">
                  <c:v>5.7847038621930282E-2</c:v>
                </c:pt>
                <c:pt idx="8">
                  <c:v>5.8088255335386627E-2</c:v>
                </c:pt>
                <c:pt idx="9">
                  <c:v>5.5378996429447519E-2</c:v>
                </c:pt>
                <c:pt idx="10">
                  <c:v>4.6879173594265314E-2</c:v>
                </c:pt>
                <c:pt idx="11">
                  <c:v>3.7835591049088284E-2</c:v>
                </c:pt>
                <c:pt idx="12">
                  <c:v>3.1042001689879802E-2</c:v>
                </c:pt>
                <c:pt idx="13">
                  <c:v>2.2990542124342445E-2</c:v>
                </c:pt>
                <c:pt idx="14">
                  <c:v>1.7111395786202948E-2</c:v>
                </c:pt>
                <c:pt idx="15">
                  <c:v>1.4192264711493909E-2</c:v>
                </c:pt>
                <c:pt idx="16">
                  <c:v>1.4234511706506038E-2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D-447D-99F4-6BE5E7F0F09C}"/>
            </c:ext>
          </c:extLst>
        </c:ser>
        <c:ser>
          <c:idx val="2"/>
          <c:order val="2"/>
          <c:tx>
            <c:strRef>
              <c:f>'No. Hab por edad'!$F$5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37B5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edad'!$G$6:$G$22</c:f>
              <c:numCache>
                <c:formatCode>0.0%</c:formatCode>
                <c:ptCount val="17"/>
                <c:pt idx="0">
                  <c:v>9.9670346271298005E-2</c:v>
                </c:pt>
                <c:pt idx="1">
                  <c:v>9.9289976584334166E-2</c:v>
                </c:pt>
                <c:pt idx="2">
                  <c:v>0.10097196594477356</c:v>
                </c:pt>
                <c:pt idx="3">
                  <c:v>0.1022398649013197</c:v>
                </c:pt>
                <c:pt idx="4">
                  <c:v>9.5348699189623728E-2</c:v>
                </c:pt>
                <c:pt idx="5">
                  <c:v>7.8338620741747869E-2</c:v>
                </c:pt>
                <c:pt idx="6">
                  <c:v>6.531163337757491E-2</c:v>
                </c:pt>
                <c:pt idx="7">
                  <c:v>5.8103492926742419E-2</c:v>
                </c:pt>
                <c:pt idx="8">
                  <c:v>5.6296062499325589E-2</c:v>
                </c:pt>
                <c:pt idx="9">
                  <c:v>5.6113970627906726E-2</c:v>
                </c:pt>
                <c:pt idx="10">
                  <c:v>4.773369805660764E-2</c:v>
                </c:pt>
                <c:pt idx="11">
                  <c:v>3.8994637057179544E-2</c:v>
                </c:pt>
                <c:pt idx="12">
                  <c:v>3.135082494361896E-2</c:v>
                </c:pt>
                <c:pt idx="13">
                  <c:v>2.4274869703149786E-2</c:v>
                </c:pt>
                <c:pt idx="14">
                  <c:v>1.694938115740291E-2</c:v>
                </c:pt>
                <c:pt idx="15">
                  <c:v>1.4664465378265514E-2</c:v>
                </c:pt>
                <c:pt idx="16">
                  <c:v>1.434749063912898E-2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5D-447D-99F4-6BE5E7F0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1818064"/>
        <c:axId val="831827248"/>
      </c:barChart>
      <c:catAx>
        <c:axId val="831818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31827248"/>
        <c:crosses val="autoZero"/>
        <c:auto val="1"/>
        <c:lblAlgn val="ctr"/>
        <c:lblOffset val="100"/>
        <c:noMultiLvlLbl val="0"/>
      </c:catAx>
      <c:valAx>
        <c:axId val="831827248"/>
        <c:scaling>
          <c:orientation val="minMax"/>
          <c:max val="0.32000000000000006"/>
        </c:scaling>
        <c:delete val="1"/>
        <c:axPos val="b"/>
        <c:numFmt formatCode="0.0%" sourceLinked="1"/>
        <c:majorTickMark val="out"/>
        <c:minorTickMark val="none"/>
        <c:tickLblPos val="nextTo"/>
        <c:crossAx val="83181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80391903767498"/>
          <c:y val="5.025093494143789E-2"/>
          <c:w val="8.935781769153639E-2"/>
          <c:h val="0.14315472557484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91732283464567E-2"/>
          <c:y val="1.9539408448255569E-2"/>
          <c:w val="0.95208274213248101"/>
          <c:h val="0.954408046954070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'No. Hab por edad'!$H$5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18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edad'!$I$6:$I$22</c:f>
              <c:numCache>
                <c:formatCode>0.0%</c:formatCode>
                <c:ptCount val="17"/>
                <c:pt idx="0">
                  <c:v>9.8697612824161715E-2</c:v>
                </c:pt>
                <c:pt idx="1">
                  <c:v>9.7959379830887247E-2</c:v>
                </c:pt>
                <c:pt idx="2">
                  <c:v>9.9339728682687964E-2</c:v>
                </c:pt>
                <c:pt idx="3">
                  <c:v>0.10014871456681876</c:v>
                </c:pt>
                <c:pt idx="4">
                  <c:v>9.6115799788008313E-2</c:v>
                </c:pt>
                <c:pt idx="5">
                  <c:v>8.0082927727924427E-2</c:v>
                </c:pt>
                <c:pt idx="6">
                  <c:v>6.5765479531055174E-2</c:v>
                </c:pt>
                <c:pt idx="7">
                  <c:v>5.8476596812649016E-2</c:v>
                </c:pt>
                <c:pt idx="8">
                  <c:v>5.4728028557468701E-2</c:v>
                </c:pt>
                <c:pt idx="9">
                  <c:v>5.6407408495152758E-2</c:v>
                </c:pt>
                <c:pt idx="10">
                  <c:v>4.8567187212149206E-2</c:v>
                </c:pt>
                <c:pt idx="11">
                  <c:v>4.01622777624999E-2</c:v>
                </c:pt>
                <c:pt idx="12">
                  <c:v>3.1752028472031249E-2</c:v>
                </c:pt>
                <c:pt idx="13">
                  <c:v>2.5413637419468525E-2</c:v>
                </c:pt>
                <c:pt idx="14">
                  <c:v>1.7206302080134992E-2</c:v>
                </c:pt>
                <c:pt idx="15">
                  <c:v>1.4692572014428249E-2</c:v>
                </c:pt>
                <c:pt idx="16">
                  <c:v>1.4484318222473789E-2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4-44E5-BB6F-B4539854D86F}"/>
            </c:ext>
          </c:extLst>
        </c:ser>
        <c:ser>
          <c:idx val="1"/>
          <c:order val="1"/>
          <c:tx>
            <c:strRef>
              <c:f>'No. Hab por edad'!$J$5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49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edad'!$K$6:$K$22</c:f>
              <c:numCache>
                <c:formatCode>0.0%</c:formatCode>
                <c:ptCount val="17"/>
                <c:pt idx="0">
                  <c:v>9.7807933194154484E-2</c:v>
                </c:pt>
                <c:pt idx="1">
                  <c:v>9.6556644908961181E-2</c:v>
                </c:pt>
                <c:pt idx="2">
                  <c:v>9.8011416188789932E-2</c:v>
                </c:pt>
                <c:pt idx="3">
                  <c:v>9.8201686001955557E-2</c:v>
                </c:pt>
                <c:pt idx="4">
                  <c:v>9.6207816918157552E-2</c:v>
                </c:pt>
                <c:pt idx="5">
                  <c:v>8.1834518115271801E-2</c:v>
                </c:pt>
                <c:pt idx="6">
                  <c:v>6.6614254380169657E-2</c:v>
                </c:pt>
                <c:pt idx="7">
                  <c:v>5.8759017996353163E-2</c:v>
                </c:pt>
                <c:pt idx="8">
                  <c:v>5.3697048175259637E-2</c:v>
                </c:pt>
                <c:pt idx="9">
                  <c:v>5.6119024338680268E-2</c:v>
                </c:pt>
                <c:pt idx="10">
                  <c:v>4.9446367696413945E-2</c:v>
                </c:pt>
                <c:pt idx="11">
                  <c:v>4.1247588594381754E-2</c:v>
                </c:pt>
                <c:pt idx="12">
                  <c:v>3.2365688010359134E-2</c:v>
                </c:pt>
                <c:pt idx="13">
                  <c:v>2.6294231124970271E-2</c:v>
                </c:pt>
                <c:pt idx="14">
                  <c:v>1.78708279379509E-2</c:v>
                </c:pt>
                <c:pt idx="15">
                  <c:v>1.4317803440712455E-2</c:v>
                </c:pt>
                <c:pt idx="16">
                  <c:v>1.4648132977458312E-2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4-44E5-BB6F-B4539854D86F}"/>
            </c:ext>
          </c:extLst>
        </c:ser>
        <c:ser>
          <c:idx val="2"/>
          <c:order val="2"/>
          <c:tx>
            <c:strRef>
              <c:f>'No. Hab por edad'!$L$5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7B5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edad'!$M$6:$M$22</c:f>
              <c:numCache>
                <c:formatCode>0.0%</c:formatCode>
                <c:ptCount val="17"/>
                <c:pt idx="0">
                  <c:v>9.7021542614409179E-2</c:v>
                </c:pt>
                <c:pt idx="1">
                  <c:v>9.5185346000125556E-2</c:v>
                </c:pt>
                <c:pt idx="2">
                  <c:v>9.6476176525978785E-2</c:v>
                </c:pt>
                <c:pt idx="3">
                  <c:v>9.6448712046705312E-2</c:v>
                </c:pt>
                <c:pt idx="4">
                  <c:v>9.5606468015652132E-2</c:v>
                </c:pt>
                <c:pt idx="5">
                  <c:v>8.3465860344430723E-2</c:v>
                </c:pt>
                <c:pt idx="6">
                  <c:v>6.780718366151206E-2</c:v>
                </c:pt>
                <c:pt idx="7">
                  <c:v>5.8975391826570966E-2</c:v>
                </c:pt>
                <c:pt idx="8">
                  <c:v>5.3135920400092074E-2</c:v>
                </c:pt>
                <c:pt idx="9">
                  <c:v>5.5225836489568726E-2</c:v>
                </c:pt>
                <c:pt idx="10">
                  <c:v>5.0333235681851475E-2</c:v>
                </c:pt>
                <c:pt idx="11">
                  <c:v>4.2198518487518051E-2</c:v>
                </c:pt>
                <c:pt idx="12">
                  <c:v>3.3171859632969931E-2</c:v>
                </c:pt>
                <c:pt idx="13">
                  <c:v>2.6906034861579026E-2</c:v>
                </c:pt>
                <c:pt idx="14">
                  <c:v>1.8800089978865429E-2</c:v>
                </c:pt>
                <c:pt idx="15">
                  <c:v>1.4396618468685262E-2</c:v>
                </c:pt>
                <c:pt idx="16">
                  <c:v>1.484520496348532E-2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4-44E5-BB6F-B4539854D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4490552"/>
        <c:axId val="844483992"/>
      </c:barChart>
      <c:catAx>
        <c:axId val="844490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44483992"/>
        <c:crosses val="autoZero"/>
        <c:auto val="1"/>
        <c:lblAlgn val="ctr"/>
        <c:lblOffset val="100"/>
        <c:noMultiLvlLbl val="0"/>
      </c:catAx>
      <c:valAx>
        <c:axId val="844483992"/>
        <c:scaling>
          <c:orientation val="minMax"/>
          <c:max val="0.32000000000000006"/>
        </c:scaling>
        <c:delete val="1"/>
        <c:axPos val="b"/>
        <c:numFmt formatCode="0.0%" sourceLinked="1"/>
        <c:majorTickMark val="out"/>
        <c:minorTickMark val="none"/>
        <c:tickLblPos val="nextTo"/>
        <c:crossAx val="844490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342631428497176"/>
          <c:y val="7.7303746258472542E-2"/>
          <c:w val="0.10363581817447545"/>
          <c:h val="0.134923125572233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2298503749782"/>
          <c:y val="2.494567300254116E-2"/>
          <c:w val="0.8904770745409305"/>
          <c:h val="0.9473202557540103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'No. Hab por edad'!$N$5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18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edad'!$O$6:$O$22</c:f>
              <c:numCache>
                <c:formatCode>0.0%</c:formatCode>
                <c:ptCount val="17"/>
                <c:pt idx="0">
                  <c:v>9.6275450698555254E-2</c:v>
                </c:pt>
                <c:pt idx="1">
                  <c:v>9.4052863151000032E-2</c:v>
                </c:pt>
                <c:pt idx="2">
                  <c:v>9.4902028806909303E-2</c:v>
                </c:pt>
                <c:pt idx="3">
                  <c:v>9.5025002491835195E-2</c:v>
                </c:pt>
                <c:pt idx="4">
                  <c:v>9.4437317723873593E-2</c:v>
                </c:pt>
                <c:pt idx="5">
                  <c:v>8.5070606312045077E-2</c:v>
                </c:pt>
                <c:pt idx="6">
                  <c:v>6.9340330320262308E-2</c:v>
                </c:pt>
                <c:pt idx="7">
                  <c:v>5.9147753529668369E-2</c:v>
                </c:pt>
                <c:pt idx="8">
                  <c:v>5.3107803910045395E-2</c:v>
                </c:pt>
                <c:pt idx="9">
                  <c:v>5.3813284523567581E-2</c:v>
                </c:pt>
                <c:pt idx="10">
                  <c:v>5.1239898359013263E-2</c:v>
                </c:pt>
                <c:pt idx="11">
                  <c:v>4.3048556483107944E-2</c:v>
                </c:pt>
                <c:pt idx="12">
                  <c:v>3.4155617373204425E-2</c:v>
                </c:pt>
                <c:pt idx="13">
                  <c:v>2.7282035615768075E-2</c:v>
                </c:pt>
                <c:pt idx="14">
                  <c:v>1.9911381279262882E-2</c:v>
                </c:pt>
                <c:pt idx="15">
                  <c:v>1.4099256591713127E-2</c:v>
                </c:pt>
                <c:pt idx="16">
                  <c:v>1.5090812830168164E-2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D-42C0-8960-163C892AB373}"/>
            </c:ext>
          </c:extLst>
        </c:ser>
        <c:ser>
          <c:idx val="1"/>
          <c:order val="1"/>
          <c:tx>
            <c:strRef>
              <c:f>'No. Hab por edad'!$P$5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49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edad'!$Q$6:$Q$22</c:f>
              <c:numCache>
                <c:formatCode>0.0%</c:formatCode>
                <c:ptCount val="17"/>
                <c:pt idx="0">
                  <c:v>8.7228836278222907E-2</c:v>
                </c:pt>
                <c:pt idx="1">
                  <c:v>9.000020118801523E-2</c:v>
                </c:pt>
                <c:pt idx="2">
                  <c:v>9.3089694646889889E-2</c:v>
                </c:pt>
                <c:pt idx="3">
                  <c:v>9.3981209039377525E-2</c:v>
                </c:pt>
                <c:pt idx="4">
                  <c:v>8.4247481377534336E-2</c:v>
                </c:pt>
                <c:pt idx="5">
                  <c:v>7.7845930217936912E-2</c:v>
                </c:pt>
                <c:pt idx="6">
                  <c:v>7.0242280667340645E-2</c:v>
                </c:pt>
                <c:pt idx="7">
                  <c:v>6.5504302908675732E-2</c:v>
                </c:pt>
                <c:pt idx="8">
                  <c:v>5.941710802287508E-2</c:v>
                </c:pt>
                <c:pt idx="9">
                  <c:v>5.7569950558045258E-2</c:v>
                </c:pt>
                <c:pt idx="10">
                  <c:v>5.3566309054969598E-2</c:v>
                </c:pt>
                <c:pt idx="11">
                  <c:v>4.5615610178101687E-2</c:v>
                </c:pt>
                <c:pt idx="12">
                  <c:v>3.6432634707950447E-2</c:v>
                </c:pt>
                <c:pt idx="13">
                  <c:v>2.9665172845653585E-2</c:v>
                </c:pt>
                <c:pt idx="14">
                  <c:v>2.1265573209803892E-2</c:v>
                </c:pt>
                <c:pt idx="15">
                  <c:v>1.4465418295032164E-2</c:v>
                </c:pt>
                <c:pt idx="16">
                  <c:v>1.9862286803575113E-2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D-42C0-8960-163C892AB373}"/>
            </c:ext>
          </c:extLst>
        </c:ser>
        <c:ser>
          <c:idx val="2"/>
          <c:order val="2"/>
          <c:tx>
            <c:strRef>
              <c:f>'No. Hab por edad'!$R$5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7B5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edad'!$S$6:$S$22</c:f>
              <c:numCache>
                <c:formatCode>0.0%</c:formatCode>
                <c:ptCount val="17"/>
                <c:pt idx="0">
                  <c:v>8.6693918738534409E-2</c:v>
                </c:pt>
                <c:pt idx="1">
                  <c:v>8.8888453465331987E-2</c:v>
                </c:pt>
                <c:pt idx="2">
                  <c:v>9.125443621766062E-2</c:v>
                </c:pt>
                <c:pt idx="3">
                  <c:v>9.2921155951573284E-2</c:v>
                </c:pt>
                <c:pt idx="4">
                  <c:v>8.5043119178421056E-2</c:v>
                </c:pt>
                <c:pt idx="5">
                  <c:v>7.8793838647813919E-2</c:v>
                </c:pt>
                <c:pt idx="6">
                  <c:v>7.1086025271438966E-2</c:v>
                </c:pt>
                <c:pt idx="7">
                  <c:v>6.5872780666540939E-2</c:v>
                </c:pt>
                <c:pt idx="8">
                  <c:v>5.9573290357028269E-2</c:v>
                </c:pt>
                <c:pt idx="9">
                  <c:v>5.6692963528106453E-2</c:v>
                </c:pt>
                <c:pt idx="10">
                  <c:v>5.3511378025751496E-2</c:v>
                </c:pt>
                <c:pt idx="11">
                  <c:v>4.6255452659526262E-2</c:v>
                </c:pt>
                <c:pt idx="12">
                  <c:v>3.6955621903220041E-2</c:v>
                </c:pt>
                <c:pt idx="13">
                  <c:v>2.9914006568908635E-2</c:v>
                </c:pt>
                <c:pt idx="14">
                  <c:v>2.1840029195149491E-2</c:v>
                </c:pt>
                <c:pt idx="15">
                  <c:v>1.4772696657008429E-2</c:v>
                </c:pt>
                <c:pt idx="16">
                  <c:v>1.9930832967985757E-2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D-42C0-8960-163C892AB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1819048"/>
        <c:axId val="831819376"/>
      </c:barChart>
      <c:catAx>
        <c:axId val="831819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31819376"/>
        <c:crosses val="autoZero"/>
        <c:auto val="1"/>
        <c:lblAlgn val="ctr"/>
        <c:lblOffset val="100"/>
        <c:noMultiLvlLbl val="0"/>
      </c:catAx>
      <c:valAx>
        <c:axId val="83181937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8318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36411214801947"/>
          <c:y val="8.9165988410685487E-2"/>
          <c:w val="0.1258436326271723"/>
          <c:h val="0.15281079643529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5358705161855"/>
          <c:y val="3.2649544703688811E-2"/>
          <c:w val="0.86676159230096239"/>
          <c:h val="0.941069492489290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'No. Hab por edad'!$T$5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18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edad'!$U$6:$U$22</c:f>
              <c:numCache>
                <c:formatCode>0.0%</c:formatCode>
                <c:ptCount val="17"/>
                <c:pt idx="0">
                  <c:v>8.5921688501076648E-2</c:v>
                </c:pt>
                <c:pt idx="1">
                  <c:v>8.7959939559445394E-2</c:v>
                </c:pt>
                <c:pt idx="2">
                  <c:v>8.9673460437439109E-2</c:v>
                </c:pt>
                <c:pt idx="3">
                  <c:v>9.1421731039532009E-2</c:v>
                </c:pt>
                <c:pt idx="4">
                  <c:v>8.574793988058077E-2</c:v>
                </c:pt>
                <c:pt idx="5">
                  <c:v>7.9197017754712482E-2</c:v>
                </c:pt>
                <c:pt idx="6">
                  <c:v>7.2027790193148547E-2</c:v>
                </c:pt>
                <c:pt idx="7">
                  <c:v>6.6138311091512803E-2</c:v>
                </c:pt>
                <c:pt idx="8">
                  <c:v>5.9976825528824898E-2</c:v>
                </c:pt>
                <c:pt idx="9">
                  <c:v>5.5927883538097078E-2</c:v>
                </c:pt>
                <c:pt idx="10">
                  <c:v>5.3460653127055772E-2</c:v>
                </c:pt>
                <c:pt idx="11">
                  <c:v>4.6879774342481299E-2</c:v>
                </c:pt>
                <c:pt idx="12">
                  <c:v>3.7710640245692532E-2</c:v>
                </c:pt>
                <c:pt idx="13">
                  <c:v>3.0147183055555221E-2</c:v>
                </c:pt>
                <c:pt idx="14">
                  <c:v>2.2545381342273997E-2</c:v>
                </c:pt>
                <c:pt idx="15">
                  <c:v>1.5129310912971114E-2</c:v>
                </c:pt>
                <c:pt idx="16">
                  <c:v>2.0134469449600317E-2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4-44A5-944C-F03A7DAA703C}"/>
            </c:ext>
          </c:extLst>
        </c:ser>
        <c:ser>
          <c:idx val="1"/>
          <c:order val="1"/>
          <c:tx>
            <c:strRef>
              <c:f>'No. Hab por edad'!$V$5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D73A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por edad'!$A$6:$A$22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o más </c:v>
                </c:pt>
              </c:strCache>
            </c:strRef>
          </c:cat>
          <c:val>
            <c:numRef>
              <c:f>'No. Hab por edad'!$W$6:$W$22</c:f>
              <c:numCache>
                <c:formatCode>0.0%</c:formatCode>
                <c:ptCount val="17"/>
                <c:pt idx="0">
                  <c:v>8.475289368129206E-2</c:v>
                </c:pt>
                <c:pt idx="1">
                  <c:v>8.7129529612812798E-2</c:v>
                </c:pt>
                <c:pt idx="2">
                  <c:v>8.8388165747606232E-2</c:v>
                </c:pt>
                <c:pt idx="3">
                  <c:v>8.9753165499424456E-2</c:v>
                </c:pt>
                <c:pt idx="4">
                  <c:v>8.605289344492846E-2</c:v>
                </c:pt>
                <c:pt idx="5">
                  <c:v>7.9045894718928228E-2</c:v>
                </c:pt>
                <c:pt idx="6">
                  <c:v>7.2882714021324721E-2</c:v>
                </c:pt>
                <c:pt idx="7">
                  <c:v>6.6310624307159213E-2</c:v>
                </c:pt>
                <c:pt idx="8">
                  <c:v>6.0546898082382165E-2</c:v>
                </c:pt>
                <c:pt idx="9">
                  <c:v>5.5421353559753896E-2</c:v>
                </c:pt>
                <c:pt idx="10">
                  <c:v>5.3454808462762099E-2</c:v>
                </c:pt>
                <c:pt idx="11">
                  <c:v>4.7559900443654463E-2</c:v>
                </c:pt>
                <c:pt idx="12">
                  <c:v>3.871044750719136E-2</c:v>
                </c:pt>
                <c:pt idx="13">
                  <c:v>3.0513358088480349E-2</c:v>
                </c:pt>
                <c:pt idx="14">
                  <c:v>2.3373995750182591E-2</c:v>
                </c:pt>
                <c:pt idx="15">
                  <c:v>1.561654261517407E-2</c:v>
                </c:pt>
                <c:pt idx="16">
                  <c:v>2.0486814456942826E-2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4-44A5-944C-F03A7DAA7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3730000"/>
        <c:axId val="423730328"/>
      </c:barChart>
      <c:catAx>
        <c:axId val="42373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423730328"/>
        <c:crosses val="autoZero"/>
        <c:auto val="1"/>
        <c:lblAlgn val="ctr"/>
        <c:lblOffset val="100"/>
        <c:noMultiLvlLbl val="0"/>
      </c:catAx>
      <c:valAx>
        <c:axId val="423730328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2373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20406824146966"/>
          <c:y val="0.10667142741085388"/>
          <c:w val="9.1579177602799655E-2"/>
          <c:h val="0.10104378647661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447710835742947"/>
          <c:y val="3.5487994858432244E-2"/>
          <c:w val="0.56866238049900264"/>
          <c:h val="0.87863720511083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8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Hab x Mpio J. CCS'!$A$5:$A$25</c:f>
              <c:strCache>
                <c:ptCount val="21"/>
                <c:pt idx="0">
                  <c:v>Chalán </c:v>
                </c:pt>
                <c:pt idx="1">
                  <c:v>Colosó</c:v>
                </c:pt>
                <c:pt idx="2">
                  <c:v>El Roble </c:v>
                </c:pt>
                <c:pt idx="3">
                  <c:v>La Unión </c:v>
                </c:pt>
                <c:pt idx="4">
                  <c:v>San Juan de Betulia </c:v>
                </c:pt>
                <c:pt idx="5">
                  <c:v>Palmito </c:v>
                </c:pt>
                <c:pt idx="6">
                  <c:v>Morroa </c:v>
                </c:pt>
                <c:pt idx="7">
                  <c:v>San Pedro </c:v>
                </c:pt>
                <c:pt idx="8">
                  <c:v>Coveñas</c:v>
                </c:pt>
                <c:pt idx="9">
                  <c:v>Tolu viejo </c:v>
                </c:pt>
                <c:pt idx="10">
                  <c:v>Galeras </c:v>
                </c:pt>
                <c:pt idx="11">
                  <c:v>Ovejas </c:v>
                </c:pt>
                <c:pt idx="12">
                  <c:v>Los Palmitos </c:v>
                </c:pt>
                <c:pt idx="13">
                  <c:v>San Benito de Abad </c:v>
                </c:pt>
                <c:pt idx="14">
                  <c:v>San Luis de Sincé</c:v>
                </c:pt>
                <c:pt idx="15">
                  <c:v>Santiago de Tolú</c:v>
                </c:pt>
                <c:pt idx="16">
                  <c:v>Sampués</c:v>
                </c:pt>
                <c:pt idx="17">
                  <c:v>San Onofre </c:v>
                </c:pt>
                <c:pt idx="18">
                  <c:v>San Marcos </c:v>
                </c:pt>
                <c:pt idx="19">
                  <c:v>Corozal </c:v>
                </c:pt>
                <c:pt idx="20">
                  <c:v>Sincelejo </c:v>
                </c:pt>
              </c:strCache>
            </c:strRef>
          </c:cat>
          <c:val>
            <c:numRef>
              <c:f>'No. Hab x Mpio J. CCS'!$C$5:$C$25</c:f>
              <c:numCache>
                <c:formatCode>0.0%</c:formatCode>
                <c:ptCount val="21"/>
                <c:pt idx="0">
                  <c:v>5.5155444517191905E-3</c:v>
                </c:pt>
                <c:pt idx="1">
                  <c:v>1.0461452643372247E-2</c:v>
                </c:pt>
                <c:pt idx="2">
                  <c:v>1.2509543180083058E-2</c:v>
                </c:pt>
                <c:pt idx="3">
                  <c:v>1.5571633532430266E-2</c:v>
                </c:pt>
                <c:pt idx="4">
                  <c:v>1.7002815090397257E-2</c:v>
                </c:pt>
                <c:pt idx="5">
                  <c:v>1.8042814901306381E-2</c:v>
                </c:pt>
                <c:pt idx="6">
                  <c:v>1.9003632908430379E-2</c:v>
                </c:pt>
                <c:pt idx="7">
                  <c:v>2.3015904906199109E-2</c:v>
                </c:pt>
                <c:pt idx="8">
                  <c:v>2.3386995747818953E-2</c:v>
                </c:pt>
                <c:pt idx="9">
                  <c:v>2.6704358781025676E-2</c:v>
                </c:pt>
                <c:pt idx="10">
                  <c:v>2.784717675505877E-2</c:v>
                </c:pt>
                <c:pt idx="11">
                  <c:v>2.8078813076579442E-2</c:v>
                </c:pt>
                <c:pt idx="12">
                  <c:v>2.8615358433571193E-2</c:v>
                </c:pt>
                <c:pt idx="13">
                  <c:v>3.5671993514183001E-2</c:v>
                </c:pt>
                <c:pt idx="14">
                  <c:v>3.822353850481118E-2</c:v>
                </c:pt>
                <c:pt idx="15">
                  <c:v>4.087553802262945E-2</c:v>
                </c:pt>
                <c:pt idx="16">
                  <c:v>5.8501171181605242E-2</c:v>
                </c:pt>
                <c:pt idx="17">
                  <c:v>6.1233534321175578E-2</c:v>
                </c:pt>
                <c:pt idx="18">
                  <c:v>7.2577804985853644E-2</c:v>
                </c:pt>
                <c:pt idx="19">
                  <c:v>8.4905348199027605E-2</c:v>
                </c:pt>
                <c:pt idx="20">
                  <c:v>0.35225502686272236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6-41C6-956F-3DC044560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24552"/>
        <c:axId val="172724880"/>
      </c:barChart>
      <c:catAx>
        <c:axId val="172724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72724880"/>
        <c:crosses val="autoZero"/>
        <c:auto val="1"/>
        <c:lblAlgn val="ctr"/>
        <c:lblOffset val="100"/>
        <c:noMultiLvlLbl val="0"/>
      </c:catAx>
      <c:valAx>
        <c:axId val="172724880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72724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18975668581969"/>
          <c:y val="6.8033253732542195E-2"/>
          <c:w val="0.64849939703483017"/>
          <c:h val="0.545723027701331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'Naciminetos CCSincelejo.'!$B$4</c:f>
              <c:strCache>
                <c:ptCount val="1"/>
                <c:pt idx="0">
                  <c:v>Jurisdicción CCS</c:v>
                </c:pt>
              </c:strCache>
            </c:strRef>
          </c:tx>
          <c:spPr>
            <a:solidFill>
              <a:srgbClr val="AAB9D7"/>
            </a:solidFill>
            <a:ln>
              <a:noFill/>
            </a:ln>
            <a:effectLst>
              <a:softEdge rad="0"/>
            </a:effectLst>
          </c:spPr>
          <c:invertIfNegative val="0"/>
          <c:cat>
            <c:strRef>
              <c:f>'Naciminetos CCSincelejo.'!$A$5:$A$15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'Naciminetos CCSincelejo.'!$B$5:$B$15</c:f>
              <c:numCache>
                <c:formatCode>#,##0</c:formatCode>
                <c:ptCount val="11"/>
                <c:pt idx="0">
                  <c:v>14938</c:v>
                </c:pt>
                <c:pt idx="1">
                  <c:v>14884</c:v>
                </c:pt>
                <c:pt idx="2">
                  <c:v>14397</c:v>
                </c:pt>
                <c:pt idx="3">
                  <c:v>15163</c:v>
                </c:pt>
                <c:pt idx="4">
                  <c:v>15111</c:v>
                </c:pt>
                <c:pt idx="5">
                  <c:v>14913</c:v>
                </c:pt>
                <c:pt idx="6">
                  <c:v>15503</c:v>
                </c:pt>
                <c:pt idx="7">
                  <c:v>13538</c:v>
                </c:pt>
                <c:pt idx="8">
                  <c:v>13048</c:v>
                </c:pt>
                <c:pt idx="9">
                  <c:v>12352</c:v>
                </c:pt>
                <c:pt idx="10">
                  <c:v>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F-47DB-9169-AC01B44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35062128"/>
        <c:axId val="235054584"/>
      </c:barChart>
      <c:lineChart>
        <c:grouping val="standard"/>
        <c:varyColors val="0"/>
        <c:ser>
          <c:idx val="2"/>
          <c:order val="1"/>
          <c:tx>
            <c:strRef>
              <c:f>'Naciminetos CCSincelejo.'!$C$4</c:f>
              <c:strCache>
                <c:ptCount val="1"/>
                <c:pt idx="0">
                  <c:v>∆% anual</c:v>
                </c:pt>
              </c:strCache>
            </c:strRef>
          </c:tx>
          <c:spPr>
            <a:ln w="19050" cap="rnd">
              <a:solidFill>
                <a:srgbClr val="00498F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val>
            <c:numRef>
              <c:f>'Naciminetos CCSincelejo.'!$C$5:$C$14</c:f>
              <c:numCache>
                <c:formatCode>0.0%</c:formatCode>
                <c:ptCount val="10"/>
                <c:pt idx="1">
                  <c:v>-3.6149417592716564E-3</c:v>
                </c:pt>
                <c:pt idx="2">
                  <c:v>-3.2719699005643643E-2</c:v>
                </c:pt>
                <c:pt idx="3">
                  <c:v>5.3205528929638118E-2</c:v>
                </c:pt>
                <c:pt idx="4">
                  <c:v>-3.429400514410077E-3</c:v>
                </c:pt>
                <c:pt idx="5">
                  <c:v>-1.3103037522334724E-2</c:v>
                </c:pt>
                <c:pt idx="6">
                  <c:v>3.9562797559176556E-2</c:v>
                </c:pt>
                <c:pt idx="7">
                  <c:v>-0.1267496613558666</c:v>
                </c:pt>
                <c:pt idx="8">
                  <c:v>-3.6194415718717683E-2</c:v>
                </c:pt>
                <c:pt idx="9">
                  <c:v>-5.3341508277130592E-2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0F-47DB-9169-AC01B44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449248"/>
        <c:axId val="675448264"/>
      </c:lineChart>
      <c:catAx>
        <c:axId val="23506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054584"/>
        <c:crosses val="autoZero"/>
        <c:auto val="1"/>
        <c:lblAlgn val="ctr"/>
        <c:lblOffset val="80"/>
        <c:noMultiLvlLbl val="0"/>
      </c:catAx>
      <c:valAx>
        <c:axId val="235054584"/>
        <c:scaling>
          <c:orientation val="minMax"/>
          <c:max val="18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35062128"/>
        <c:crosses val="autoZero"/>
        <c:crossBetween val="between"/>
      </c:valAx>
      <c:valAx>
        <c:axId val="675448264"/>
        <c:scaling>
          <c:orientation val="minMax"/>
          <c:max val="0.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75449248"/>
        <c:crosses val="max"/>
        <c:crossBetween val="between"/>
      </c:valAx>
      <c:catAx>
        <c:axId val="675449248"/>
        <c:scaling>
          <c:orientation val="minMax"/>
        </c:scaling>
        <c:delete val="1"/>
        <c:axPos val="b"/>
        <c:majorTickMark val="out"/>
        <c:minorTickMark val="none"/>
        <c:tickLblPos val="nextTo"/>
        <c:crossAx val="6754482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07805443238512"/>
          <c:y val="0.90589934953782947"/>
          <c:w val="0.44269674398808256"/>
          <c:h val="6.7913838356412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'Naciminetos x sexo CCSincelejo.'!$B$4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'Naciminetos x sexo CCSincelejo.'!$A$5:$A$15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'Naciminetos x sexo CCSincelejo.'!$B$5:$B$15</c:f>
              <c:numCache>
                <c:formatCode>#,##0</c:formatCode>
                <c:ptCount val="11"/>
                <c:pt idx="0">
                  <c:v>7720</c:v>
                </c:pt>
                <c:pt idx="1">
                  <c:v>7642</c:v>
                </c:pt>
                <c:pt idx="2">
                  <c:v>7414</c:v>
                </c:pt>
                <c:pt idx="3">
                  <c:v>7760</c:v>
                </c:pt>
                <c:pt idx="4">
                  <c:v>7823</c:v>
                </c:pt>
                <c:pt idx="5">
                  <c:v>7574</c:v>
                </c:pt>
                <c:pt idx="6">
                  <c:v>7762</c:v>
                </c:pt>
                <c:pt idx="7">
                  <c:v>6994</c:v>
                </c:pt>
                <c:pt idx="8">
                  <c:v>6758</c:v>
                </c:pt>
                <c:pt idx="9">
                  <c:v>6317</c:v>
                </c:pt>
                <c:pt idx="10">
                  <c:v>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B-48D1-80A6-50BC123A6CFE}"/>
            </c:ext>
          </c:extLst>
        </c:ser>
        <c:ser>
          <c:idx val="2"/>
          <c:order val="1"/>
          <c:tx>
            <c:strRef>
              <c:f>'Naciminetos x sexo CCSincelejo.'!$D$4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rgbClr val="00498F"/>
            </a:solidFill>
            <a:ln>
              <a:noFill/>
            </a:ln>
            <a:effectLst/>
          </c:spPr>
          <c:invertIfNegative val="0"/>
          <c:cat>
            <c:strRef>
              <c:f>'Naciminetos x sexo CCSincelejo.'!$A$5:$A$15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'Naciminetos x sexo CCSincelejo.'!$D$5:$D$15</c:f>
              <c:numCache>
                <c:formatCode>#,##0</c:formatCode>
                <c:ptCount val="11"/>
                <c:pt idx="0">
                  <c:v>7218</c:v>
                </c:pt>
                <c:pt idx="1">
                  <c:v>7242</c:v>
                </c:pt>
                <c:pt idx="2">
                  <c:v>6983</c:v>
                </c:pt>
                <c:pt idx="3">
                  <c:v>7403</c:v>
                </c:pt>
                <c:pt idx="4">
                  <c:v>7288</c:v>
                </c:pt>
                <c:pt idx="5">
                  <c:v>7336</c:v>
                </c:pt>
                <c:pt idx="6">
                  <c:v>7740</c:v>
                </c:pt>
                <c:pt idx="7">
                  <c:v>6544</c:v>
                </c:pt>
                <c:pt idx="8">
                  <c:v>6288</c:v>
                </c:pt>
                <c:pt idx="9">
                  <c:v>6035</c:v>
                </c:pt>
                <c:pt idx="10">
                  <c:v>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B-48D1-80A6-50BC123A6CFE}"/>
            </c:ext>
          </c:extLst>
        </c:ser>
        <c:ser>
          <c:idx val="0"/>
          <c:order val="2"/>
          <c:tx>
            <c:strRef>
              <c:f>'Naciminetos x sexo CCSincelejo.'!$F$4</c:f>
              <c:strCache>
                <c:ptCount val="1"/>
                <c:pt idx="0">
                  <c:v>Indeterminados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'Naciminetos x sexo CCSincelejo.'!$F$5:$F$15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C-4977-8918-318056C2A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4505440"/>
        <c:axId val="534502488"/>
      </c:barChart>
      <c:catAx>
        <c:axId val="5345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4502488"/>
        <c:crosses val="autoZero"/>
        <c:auto val="1"/>
        <c:lblAlgn val="ctr"/>
        <c:lblOffset val="100"/>
        <c:noMultiLvlLbl val="0"/>
      </c:catAx>
      <c:valAx>
        <c:axId val="5345024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534505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292553</xdr:rowOff>
    </xdr:from>
    <xdr:to>
      <xdr:col>10</xdr:col>
      <xdr:colOff>20411</xdr:colOff>
      <xdr:row>15</xdr:row>
      <xdr:rowOff>47623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1E88637-2959-44D2-9CC0-F8793DD23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3</xdr:row>
      <xdr:rowOff>9524</xdr:rowOff>
    </xdr:from>
    <xdr:to>
      <xdr:col>17</xdr:col>
      <xdr:colOff>390526</xdr:colOff>
      <xdr:row>17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14C291-7DDC-4E2C-9580-80B9DF572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2</xdr:row>
      <xdr:rowOff>0</xdr:rowOff>
    </xdr:from>
    <xdr:to>
      <xdr:col>14</xdr:col>
      <xdr:colOff>733425</xdr:colOff>
      <xdr:row>9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677823-EAEF-4927-9892-8ACB782E5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87313</xdr:colOff>
      <xdr:row>0</xdr:row>
      <xdr:rowOff>79375</xdr:rowOff>
    </xdr:from>
    <xdr:to>
      <xdr:col>19</xdr:col>
      <xdr:colOff>658812</xdr:colOff>
      <xdr:row>10</xdr:row>
      <xdr:rowOff>174626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444500</xdr:colOff>
      <xdr:row>3</xdr:row>
      <xdr:rowOff>158750</xdr:rowOff>
    </xdr:from>
    <xdr:to>
      <xdr:col>20</xdr:col>
      <xdr:colOff>587374</xdr:colOff>
      <xdr:row>13</xdr:row>
      <xdr:rowOff>55563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452437</xdr:colOff>
      <xdr:row>2</xdr:row>
      <xdr:rowOff>23813</xdr:rowOff>
    </xdr:from>
    <xdr:to>
      <xdr:col>20</xdr:col>
      <xdr:colOff>428625</xdr:colOff>
      <xdr:row>13</xdr:row>
      <xdr:rowOff>63500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320386</xdr:colOff>
      <xdr:row>31</xdr:row>
      <xdr:rowOff>86590</xdr:rowOff>
    </xdr:from>
    <xdr:to>
      <xdr:col>25</xdr:col>
      <xdr:colOff>346365</xdr:colOff>
      <xdr:row>40</xdr:row>
      <xdr:rowOff>77932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B9A428-0661-4800-8BC8-873CC6FA1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102053</xdr:colOff>
      <xdr:row>3</xdr:row>
      <xdr:rowOff>13607</xdr:rowOff>
    </xdr:from>
    <xdr:to>
      <xdr:col>7</xdr:col>
      <xdr:colOff>401410</xdr:colOff>
      <xdr:row>20</xdr:row>
      <xdr:rowOff>183694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B05D24-0872-41FB-A4FA-34EEAE09B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18</xdr:row>
      <xdr:rowOff>57150</xdr:rowOff>
    </xdr:from>
    <xdr:to>
      <xdr:col>20</xdr:col>
      <xdr:colOff>666750</xdr:colOff>
      <xdr:row>30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DC33DB-522F-4964-99F3-9F29A5DE6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31</xdr:row>
      <xdr:rowOff>66675</xdr:rowOff>
    </xdr:from>
    <xdr:to>
      <xdr:col>21</xdr:col>
      <xdr:colOff>104775</xdr:colOff>
      <xdr:row>43</xdr:row>
      <xdr:rowOff>76202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0F35EBF-0B4C-40B9-88AD-D812D5B7D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</xdr:colOff>
      <xdr:row>8</xdr:row>
      <xdr:rowOff>28574</xdr:rowOff>
    </xdr:from>
    <xdr:to>
      <xdr:col>21</xdr:col>
      <xdr:colOff>257175</xdr:colOff>
      <xdr:row>18</xdr:row>
      <xdr:rowOff>85724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737AA4-4E1F-4FA0-B924-076D0D45B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29</xdr:row>
      <xdr:rowOff>142875</xdr:rowOff>
    </xdr:from>
    <xdr:to>
      <xdr:col>23</xdr:col>
      <xdr:colOff>342900</xdr:colOff>
      <xdr:row>42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DC6277-EAEC-4F24-A419-5B51BD80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163286</xdr:colOff>
      <xdr:row>3</xdr:row>
      <xdr:rowOff>34017</xdr:rowOff>
    </xdr:from>
    <xdr:to>
      <xdr:col>14</xdr:col>
      <xdr:colOff>385082</xdr:colOff>
      <xdr:row>13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C7E980-824A-45F4-A8E1-6D1E91E31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138547</xdr:colOff>
      <xdr:row>1</xdr:row>
      <xdr:rowOff>116903</xdr:rowOff>
    </xdr:from>
    <xdr:to>
      <xdr:col>15</xdr:col>
      <xdr:colOff>329047</xdr:colOff>
      <xdr:row>13</xdr:row>
      <xdr:rowOff>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516744</xdr:colOff>
      <xdr:row>3</xdr:row>
      <xdr:rowOff>84950</xdr:rowOff>
    </xdr:from>
    <xdr:to>
      <xdr:col>28</xdr:col>
      <xdr:colOff>598387</xdr:colOff>
      <xdr:row>22</xdr:row>
      <xdr:rowOff>208171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0C97B7-131E-4C6B-91CF-991D146F6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34017</xdr:colOff>
      <xdr:row>3</xdr:row>
      <xdr:rowOff>108857</xdr:rowOff>
    </xdr:from>
    <xdr:to>
      <xdr:col>36</xdr:col>
      <xdr:colOff>68035</xdr:colOff>
      <xdr:row>23</xdr:row>
      <xdr:rowOff>21775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CF2784-F863-4703-BDBE-5B8FD4FFB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425822</xdr:colOff>
      <xdr:row>3</xdr:row>
      <xdr:rowOff>134472</xdr:rowOff>
    </xdr:from>
    <xdr:to>
      <xdr:col>43</xdr:col>
      <xdr:colOff>145675</xdr:colOff>
      <xdr:row>23</xdr:row>
      <xdr:rowOff>22413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838565-D6BC-410C-A7BF-74843992D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366681</xdr:colOff>
      <xdr:row>3</xdr:row>
      <xdr:rowOff>59142</xdr:rowOff>
    </xdr:from>
    <xdr:to>
      <xdr:col>49</xdr:col>
      <xdr:colOff>545975</xdr:colOff>
      <xdr:row>22</xdr:row>
      <xdr:rowOff>191246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7C835D-59D9-4959-8984-D4087355F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183698</xdr:colOff>
      <xdr:row>2</xdr:row>
      <xdr:rowOff>163288</xdr:rowOff>
    </xdr:from>
    <xdr:to>
      <xdr:col>7</xdr:col>
      <xdr:colOff>483055</xdr:colOff>
      <xdr:row>20</xdr:row>
      <xdr:rowOff>197301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2F54BB-14EE-43C2-AEFC-C24049B40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88445</xdr:colOff>
      <xdr:row>2</xdr:row>
      <xdr:rowOff>190497</xdr:rowOff>
    </xdr:from>
    <xdr:to>
      <xdr:col>9</xdr:col>
      <xdr:colOff>299356</xdr:colOff>
      <xdr:row>13</xdr:row>
      <xdr:rowOff>149678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F2371A-2A18-4D5D-A482-DE6BDE0FC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2</xdr:row>
      <xdr:rowOff>142875</xdr:rowOff>
    </xdr:from>
    <xdr:to>
      <xdr:col>17</xdr:col>
      <xdr:colOff>666751</xdr:colOff>
      <xdr:row>17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497EDE-7BFA-4F0A-80B5-EF94176FB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88445</xdr:colOff>
      <xdr:row>3</xdr:row>
      <xdr:rowOff>1362</xdr:rowOff>
    </xdr:from>
    <xdr:to>
      <xdr:col>10</xdr:col>
      <xdr:colOff>13606</xdr:colOff>
      <xdr:row>16</xdr:row>
      <xdr:rowOff>115660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78A77D-918A-42BA-8848-A9211C5E5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9524</xdr:rowOff>
    </xdr:from>
    <xdr:to>
      <xdr:col>17</xdr:col>
      <xdr:colOff>200026</xdr:colOff>
      <xdr:row>16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EAF740-FB0F-4D71-96B5-0E609FEF0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122461</xdr:colOff>
      <xdr:row>2</xdr:row>
      <xdr:rowOff>110219</xdr:rowOff>
    </xdr:from>
    <xdr:to>
      <xdr:col>10</xdr:col>
      <xdr:colOff>47622</xdr:colOff>
      <xdr:row>16</xdr:row>
      <xdr:rowOff>54428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8D65AF-3B64-465B-89D6-EF8C70911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ciosEmpresarial/Desktop/Informe%20Econ&#243;mico%202022/Informe%20Econ&#243;mico%202022/Estadisticas%20Jurisdicci&#243;n%20CCSincelejo%202021%20-%20SIC%20&#250;ltima%20versi&#243;n%2029-Nov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cimientos%20y%20defunciones\Informe%20Econ&#243;mico%202022\Estadisticas%20Jurisdicci&#243;n%20CCSincelejo%202021%20-%20SIC%20&#250;ltima%20versi&#243;n%2029-Nov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ciosEmpresarial/Desktop/Informes%20SIC%202019%20-2020/Estudio%20Economico%20SIC%20Final/Estadisticas%20Jurisdicci&#243;n%20CCSincelejo%202020%20-%20S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Hab Por sexo"/>
      <sheetName val="No. Hab por Edad."/>
      <sheetName val="No. Hab zona"/>
      <sheetName val="No. Afiliados por regimen "/>
      <sheetName val="Nacimientos"/>
      <sheetName val="Defunciones fetales"/>
      <sheetName val="Defunciones  no fetales."/>
      <sheetName val="Cobertura Servicios Públicos"/>
      <sheetName val="Pobreza Multidimensional"/>
      <sheetName val="Homicidios, Hurtos y Amenazas "/>
      <sheetName val="Matrícula Oficial "/>
      <sheetName val="Matrícula No Oficial "/>
      <sheetName val="Matriculados (E.S) por sectores"/>
      <sheetName val="Matriculados (E.S) x niveles.F"/>
      <sheetName val="Matrícula (E.S) x AREA. CONOC."/>
      <sheetName val="Cobertura Bruta (EPBM)"/>
      <sheetName val="Cobertura Neta (EPBM)"/>
      <sheetName val="Deserción (EPBM) "/>
      <sheetName val="Establecimi. Edu (EPBM)"/>
      <sheetName val="Sedes (EPBM) por sector y z"/>
      <sheetName val="Instituciones (EPBM) por sector"/>
      <sheetName val="Instituciones E.S"/>
      <sheetName val="Part. valor agregado"/>
      <sheetName val="Ingresos totales "/>
      <sheetName val="Part.% Ingresos tributarios"/>
      <sheetName val="Gastos totales"/>
      <sheetName val="Gastos de Inversión"/>
      <sheetName val="Desempeño fiscal"/>
      <sheetName val="Desempeño Municipal"/>
      <sheetName val="No. Hab por sexo J. CCSincelejo"/>
      <sheetName val="No. Hab por edad"/>
      <sheetName val="Naciminetos CCSincelejo"/>
      <sheetName val="Defunciones CCSincelejo"/>
      <sheetName val="Def. No fetales CCSincelejo"/>
      <sheetName val="Valor Presupuesto Municipal "/>
      <sheetName val="Presupuesto Mpal. Educación"/>
      <sheetName val="Presupuesto Mpal. Salud"/>
      <sheetName val="POBL E.A X SEXO"/>
      <sheetName val="N° DE PER OCUP X SEXO "/>
      <sheetName val="N° DE PER DESOCUP X SEXO  "/>
      <sheetName val="Afiliados por Regimen CCS"/>
      <sheetName val="CS, Clínicas y Hospitales"/>
      <sheetName val="Pobreza Monetaria "/>
      <sheetName val="Pobreza Monetaria Extrema "/>
      <sheetName val="Coeficiente del GINI"/>
    </sheetNames>
    <sheetDataSet>
      <sheetData sheetId="0" refreshError="1">
        <row r="27">
          <cell r="C27">
            <v>362236</v>
          </cell>
          <cell r="F27">
            <v>366122</v>
          </cell>
          <cell r="G27">
            <v>360096</v>
          </cell>
          <cell r="I27">
            <v>370002</v>
          </cell>
          <cell r="J27">
            <v>363778</v>
          </cell>
          <cell r="L27">
            <v>373907</v>
          </cell>
          <cell r="M27">
            <v>367477</v>
          </cell>
          <cell r="O27">
            <v>377871</v>
          </cell>
          <cell r="P27">
            <v>371215</v>
          </cell>
          <cell r="R27">
            <v>381824</v>
          </cell>
          <cell r="S27">
            <v>374996</v>
          </cell>
          <cell r="U27">
            <v>385787</v>
          </cell>
          <cell r="V27">
            <v>378837</v>
          </cell>
          <cell r="X27">
            <v>389802</v>
          </cell>
          <cell r="Y27">
            <v>382721</v>
          </cell>
          <cell r="AA27">
            <v>397617</v>
          </cell>
          <cell r="AB27">
            <v>397659</v>
          </cell>
          <cell r="AD27">
            <v>407812</v>
          </cell>
          <cell r="AE27">
            <v>408762</v>
          </cell>
          <cell r="AG27">
            <v>416400</v>
          </cell>
          <cell r="AH27">
            <v>418139</v>
          </cell>
        </row>
      </sheetData>
      <sheetData sheetId="1" refreshError="1">
        <row r="94">
          <cell r="C94">
            <v>215</v>
          </cell>
          <cell r="D94">
            <v>219</v>
          </cell>
          <cell r="F94">
            <v>177</v>
          </cell>
          <cell r="G94">
            <v>152</v>
          </cell>
          <cell r="I94">
            <v>256</v>
          </cell>
          <cell r="J94">
            <v>243</v>
          </cell>
          <cell r="L94">
            <v>361</v>
          </cell>
          <cell r="M94">
            <v>348</v>
          </cell>
          <cell r="O94">
            <v>433</v>
          </cell>
          <cell r="P94">
            <v>411</v>
          </cell>
          <cell r="R94">
            <v>502</v>
          </cell>
          <cell r="S94">
            <v>476</v>
          </cell>
          <cell r="U94">
            <v>562</v>
          </cell>
          <cell r="V94">
            <v>528</v>
          </cell>
          <cell r="X94">
            <v>572</v>
          </cell>
          <cell r="Y94">
            <v>566</v>
          </cell>
          <cell r="AA94">
            <v>556</v>
          </cell>
          <cell r="AB94">
            <v>578</v>
          </cell>
          <cell r="AD94">
            <v>569</v>
          </cell>
          <cell r="AE94">
            <v>597</v>
          </cell>
          <cell r="AG94">
            <v>583</v>
          </cell>
          <cell r="AH94">
            <v>611</v>
          </cell>
          <cell r="AJ94">
            <v>658</v>
          </cell>
          <cell r="AK94">
            <v>665</v>
          </cell>
          <cell r="AM94">
            <v>735</v>
          </cell>
          <cell r="AN94">
            <v>721</v>
          </cell>
          <cell r="AP94">
            <v>845</v>
          </cell>
          <cell r="AQ94">
            <v>807</v>
          </cell>
          <cell r="AS94">
            <v>879</v>
          </cell>
          <cell r="AT94">
            <v>819</v>
          </cell>
          <cell r="AV94">
            <v>842</v>
          </cell>
          <cell r="AW94">
            <v>819</v>
          </cell>
          <cell r="AY94">
            <v>803</v>
          </cell>
          <cell r="AZ94">
            <v>812</v>
          </cell>
        </row>
        <row r="124">
          <cell r="C124">
            <v>7526</v>
          </cell>
          <cell r="D124">
            <v>8270</v>
          </cell>
          <cell r="F124">
            <v>5617</v>
          </cell>
          <cell r="G124">
            <v>5887</v>
          </cell>
          <cell r="I124">
            <v>8286</v>
          </cell>
          <cell r="J124">
            <v>8626</v>
          </cell>
          <cell r="L124">
            <v>11462</v>
          </cell>
          <cell r="M124">
            <v>12130</v>
          </cell>
          <cell r="O124">
            <v>14050</v>
          </cell>
          <cell r="P124">
            <v>14924</v>
          </cell>
          <cell r="R124">
            <v>17815</v>
          </cell>
          <cell r="S124">
            <v>18462</v>
          </cell>
          <cell r="U124">
            <v>20980</v>
          </cell>
          <cell r="V124">
            <v>21620</v>
          </cell>
          <cell r="X124">
            <v>22354</v>
          </cell>
          <cell r="Y124">
            <v>23430</v>
          </cell>
          <cell r="AA124">
            <v>23042</v>
          </cell>
          <cell r="AB124">
            <v>24211</v>
          </cell>
          <cell r="AD124">
            <v>25471</v>
          </cell>
          <cell r="AE124">
            <v>26623</v>
          </cell>
          <cell r="AG124">
            <v>27428</v>
          </cell>
          <cell r="AH124">
            <v>28434</v>
          </cell>
          <cell r="AJ124">
            <v>30726</v>
          </cell>
          <cell r="AK124">
            <v>31183</v>
          </cell>
          <cell r="AM124">
            <v>34140</v>
          </cell>
          <cell r="AN124">
            <v>32860</v>
          </cell>
          <cell r="AP124">
            <v>38628</v>
          </cell>
          <cell r="AQ124">
            <v>36113</v>
          </cell>
          <cell r="AS124">
            <v>38024</v>
          </cell>
          <cell r="AT124">
            <v>36008</v>
          </cell>
          <cell r="AV124">
            <v>36611</v>
          </cell>
          <cell r="AW124">
            <v>34964</v>
          </cell>
          <cell r="AY124">
            <v>35457</v>
          </cell>
          <cell r="AZ124">
            <v>33914</v>
          </cell>
        </row>
        <row r="151">
          <cell r="C151">
            <v>5238</v>
          </cell>
          <cell r="D151">
            <v>6420</v>
          </cell>
          <cell r="F151">
            <v>5291</v>
          </cell>
          <cell r="G151">
            <v>5601</v>
          </cell>
          <cell r="I151">
            <v>7668</v>
          </cell>
          <cell r="J151">
            <v>7714</v>
          </cell>
          <cell r="L151">
            <v>10461</v>
          </cell>
          <cell r="M151">
            <v>10615</v>
          </cell>
          <cell r="O151">
            <v>12967</v>
          </cell>
          <cell r="P151">
            <v>13419</v>
          </cell>
          <cell r="R151">
            <v>16440</v>
          </cell>
          <cell r="S151">
            <v>16816</v>
          </cell>
          <cell r="U151">
            <v>19575</v>
          </cell>
          <cell r="V151">
            <v>20009</v>
          </cell>
          <cell r="X151">
            <v>20221</v>
          </cell>
          <cell r="Y151">
            <v>21351</v>
          </cell>
          <cell r="AA151">
            <v>20113</v>
          </cell>
          <cell r="AB151">
            <v>20914</v>
          </cell>
          <cell r="AD151">
            <v>22625</v>
          </cell>
          <cell r="AE151">
            <v>23068</v>
          </cell>
          <cell r="AG151">
            <v>27286</v>
          </cell>
          <cell r="AH151">
            <v>26281</v>
          </cell>
          <cell r="AJ151">
            <v>33949</v>
          </cell>
          <cell r="AK151">
            <v>31770</v>
          </cell>
          <cell r="AM151">
            <v>37602</v>
          </cell>
          <cell r="AN151">
            <v>35353</v>
          </cell>
          <cell r="AP151">
            <v>37508</v>
          </cell>
          <cell r="AQ151">
            <v>35901</v>
          </cell>
          <cell r="AS151">
            <v>37447</v>
          </cell>
          <cell r="AT151">
            <v>35867</v>
          </cell>
          <cell r="AV151">
            <v>37317</v>
          </cell>
          <cell r="AW151">
            <v>35341</v>
          </cell>
          <cell r="AY151">
            <v>38094</v>
          </cell>
          <cell r="AZ151">
            <v>36281</v>
          </cell>
        </row>
        <row r="177">
          <cell r="C177">
            <v>5101</v>
          </cell>
          <cell r="D177">
            <v>6250</v>
          </cell>
          <cell r="F177">
            <v>5307</v>
          </cell>
          <cell r="G177">
            <v>5701</v>
          </cell>
          <cell r="I177">
            <v>7181</v>
          </cell>
          <cell r="J177">
            <v>7194</v>
          </cell>
          <cell r="L177">
            <v>10214</v>
          </cell>
          <cell r="M177">
            <v>10359</v>
          </cell>
          <cell r="O177">
            <v>12515</v>
          </cell>
          <cell r="P177">
            <v>12849</v>
          </cell>
          <cell r="R177">
            <v>15880</v>
          </cell>
          <cell r="S177">
            <v>16386</v>
          </cell>
          <cell r="U177">
            <v>19172</v>
          </cell>
          <cell r="V177">
            <v>19314</v>
          </cell>
          <cell r="X177">
            <v>20550</v>
          </cell>
          <cell r="Y177">
            <v>21677</v>
          </cell>
          <cell r="AA177">
            <v>19940</v>
          </cell>
          <cell r="AB177">
            <v>20689</v>
          </cell>
          <cell r="AD177">
            <v>22245</v>
          </cell>
          <cell r="AE177">
            <v>22849</v>
          </cell>
          <cell r="AG177">
            <v>26280</v>
          </cell>
          <cell r="AH177">
            <v>25567</v>
          </cell>
          <cell r="AJ177">
            <v>32972</v>
          </cell>
          <cell r="AK177">
            <v>30848</v>
          </cell>
          <cell r="AM177">
            <v>37754</v>
          </cell>
          <cell r="AN177">
            <v>35349</v>
          </cell>
          <cell r="AP177">
            <v>37750</v>
          </cell>
          <cell r="AQ177">
            <v>35997</v>
          </cell>
          <cell r="AS177">
            <v>37651</v>
          </cell>
          <cell r="AT177">
            <v>36117</v>
          </cell>
          <cell r="AV177">
            <v>37315</v>
          </cell>
          <cell r="AW177">
            <v>35466</v>
          </cell>
          <cell r="AY177">
            <v>37960</v>
          </cell>
          <cell r="AZ177">
            <v>36225</v>
          </cell>
        </row>
        <row r="203">
          <cell r="C203">
            <v>4986</v>
          </cell>
          <cell r="D203">
            <v>6100</v>
          </cell>
          <cell r="F203">
            <v>5204</v>
          </cell>
          <cell r="G203">
            <v>5632</v>
          </cell>
          <cell r="I203">
            <v>6766</v>
          </cell>
          <cell r="J203">
            <v>6759</v>
          </cell>
          <cell r="L203">
            <v>9893</v>
          </cell>
          <cell r="M203">
            <v>10007</v>
          </cell>
          <cell r="O203">
            <v>12133</v>
          </cell>
          <cell r="P203">
            <v>12362</v>
          </cell>
          <cell r="R203">
            <v>15323</v>
          </cell>
          <cell r="S203">
            <v>15894</v>
          </cell>
          <cell r="U203">
            <v>18722</v>
          </cell>
          <cell r="V203">
            <v>18700</v>
          </cell>
          <cell r="X203">
            <v>20714</v>
          </cell>
          <cell r="Y203">
            <v>21758</v>
          </cell>
          <cell r="AA203">
            <v>19943</v>
          </cell>
          <cell r="AB203">
            <v>20696</v>
          </cell>
          <cell r="AD203">
            <v>21887</v>
          </cell>
          <cell r="AE203">
            <v>22583</v>
          </cell>
          <cell r="AG203">
            <v>25414</v>
          </cell>
          <cell r="AH203">
            <v>25001</v>
          </cell>
          <cell r="AJ203">
            <v>31970</v>
          </cell>
          <cell r="AK203">
            <v>29964</v>
          </cell>
          <cell r="AM203">
            <v>37663</v>
          </cell>
          <cell r="AN203">
            <v>35149</v>
          </cell>
          <cell r="AP203">
            <v>38091</v>
          </cell>
          <cell r="AQ203">
            <v>36230</v>
          </cell>
          <cell r="AS203">
            <v>37857</v>
          </cell>
          <cell r="AT203">
            <v>36320</v>
          </cell>
          <cell r="AV203">
            <v>37413</v>
          </cell>
          <cell r="AW203">
            <v>35663</v>
          </cell>
          <cell r="AY203">
            <v>37845</v>
          </cell>
          <cell r="AZ203">
            <v>36178</v>
          </cell>
        </row>
        <row r="229">
          <cell r="C229">
            <v>4887</v>
          </cell>
          <cell r="D229">
            <v>5963</v>
          </cell>
          <cell r="F229">
            <v>5248</v>
          </cell>
          <cell r="G229">
            <v>5758</v>
          </cell>
          <cell r="I229">
            <v>6439</v>
          </cell>
          <cell r="J229">
            <v>6450</v>
          </cell>
          <cell r="L229">
            <v>9482</v>
          </cell>
          <cell r="M229">
            <v>9555</v>
          </cell>
          <cell r="O229">
            <v>11811</v>
          </cell>
          <cell r="P229">
            <v>11974</v>
          </cell>
          <cell r="R229">
            <v>14759</v>
          </cell>
          <cell r="S229">
            <v>15326</v>
          </cell>
          <cell r="U229">
            <v>18217</v>
          </cell>
          <cell r="V229">
            <v>18164</v>
          </cell>
          <cell r="X229">
            <v>20700</v>
          </cell>
          <cell r="Y229">
            <v>21554</v>
          </cell>
          <cell r="AA229">
            <v>20090</v>
          </cell>
          <cell r="AB229">
            <v>20906</v>
          </cell>
          <cell r="AD229">
            <v>21536</v>
          </cell>
          <cell r="AE229">
            <v>22268</v>
          </cell>
          <cell r="AG229">
            <v>24693</v>
          </cell>
          <cell r="AH229">
            <v>24571</v>
          </cell>
          <cell r="AJ229">
            <v>30894</v>
          </cell>
          <cell r="AK229">
            <v>29095</v>
          </cell>
          <cell r="AM229">
            <v>37287</v>
          </cell>
          <cell r="AN229">
            <v>34712</v>
          </cell>
          <cell r="AP229">
            <v>38500</v>
          </cell>
          <cell r="AQ229">
            <v>36520</v>
          </cell>
          <cell r="AS229">
            <v>37989</v>
          </cell>
          <cell r="AT229">
            <v>36425</v>
          </cell>
          <cell r="AV229">
            <v>37521</v>
          </cell>
          <cell r="AW229">
            <v>35859</v>
          </cell>
          <cell r="AY229">
            <v>37818</v>
          </cell>
          <cell r="AZ229">
            <v>36115</v>
          </cell>
        </row>
        <row r="255">
          <cell r="C255">
            <v>4802</v>
          </cell>
          <cell r="D255">
            <v>5835</v>
          </cell>
          <cell r="F255">
            <v>5169</v>
          </cell>
          <cell r="G255">
            <v>5703</v>
          </cell>
          <cell r="I255">
            <v>6242</v>
          </cell>
          <cell r="J255">
            <v>6324</v>
          </cell>
          <cell r="L255">
            <v>8991</v>
          </cell>
          <cell r="M255">
            <v>9006</v>
          </cell>
          <cell r="O255">
            <v>11563</v>
          </cell>
          <cell r="P255">
            <v>11680</v>
          </cell>
          <cell r="R255">
            <v>14215</v>
          </cell>
          <cell r="S255">
            <v>14695</v>
          </cell>
          <cell r="U255">
            <v>17671</v>
          </cell>
          <cell r="V255">
            <v>17718</v>
          </cell>
          <cell r="X255">
            <v>20517</v>
          </cell>
          <cell r="Y255">
            <v>21085</v>
          </cell>
          <cell r="AA255">
            <v>20407</v>
          </cell>
          <cell r="AB255">
            <v>21330</v>
          </cell>
          <cell r="AD255">
            <v>21167</v>
          </cell>
          <cell r="AE255">
            <v>21910</v>
          </cell>
          <cell r="AG255">
            <v>24136</v>
          </cell>
          <cell r="AH255">
            <v>24285</v>
          </cell>
          <cell r="AJ255">
            <v>29795</v>
          </cell>
          <cell r="AK255">
            <v>28284</v>
          </cell>
          <cell r="AM255">
            <v>36640</v>
          </cell>
          <cell r="AN255">
            <v>34050</v>
          </cell>
          <cell r="AP255">
            <v>38961</v>
          </cell>
          <cell r="AQ255">
            <v>36838</v>
          </cell>
          <cell r="AS255">
            <v>38220</v>
          </cell>
          <cell r="AT255">
            <v>36639</v>
          </cell>
          <cell r="AV255">
            <v>37597</v>
          </cell>
          <cell r="AW255">
            <v>36015</v>
          </cell>
          <cell r="AY255">
            <v>37814</v>
          </cell>
          <cell r="AZ255">
            <v>36080</v>
          </cell>
        </row>
        <row r="281">
          <cell r="C281">
            <v>4728</v>
          </cell>
          <cell r="D281">
            <v>5717</v>
          </cell>
          <cell r="F281">
            <v>4954</v>
          </cell>
          <cell r="G281">
            <v>5460</v>
          </cell>
          <cell r="I281">
            <v>6185</v>
          </cell>
          <cell r="J281">
            <v>6371</v>
          </cell>
          <cell r="L281">
            <v>8451</v>
          </cell>
          <cell r="M281">
            <v>8419</v>
          </cell>
          <cell r="O281">
            <v>11347</v>
          </cell>
          <cell r="P281">
            <v>11431</v>
          </cell>
          <cell r="R281">
            <v>13701</v>
          </cell>
          <cell r="S281">
            <v>14062</v>
          </cell>
          <cell r="U281">
            <v>17095</v>
          </cell>
          <cell r="V281">
            <v>17304</v>
          </cell>
          <cell r="X281">
            <v>20195</v>
          </cell>
          <cell r="Y281">
            <v>20441</v>
          </cell>
          <cell r="AA281">
            <v>20800</v>
          </cell>
          <cell r="AB281">
            <v>21824</v>
          </cell>
          <cell r="AD281">
            <v>20865</v>
          </cell>
          <cell r="AE281">
            <v>21582</v>
          </cell>
          <cell r="AG281">
            <v>23725</v>
          </cell>
          <cell r="AH281">
            <v>24097</v>
          </cell>
          <cell r="AJ281">
            <v>28737</v>
          </cell>
          <cell r="AK281">
            <v>27557</v>
          </cell>
          <cell r="AM281">
            <v>35789</v>
          </cell>
          <cell r="AN281">
            <v>33228</v>
          </cell>
          <cell r="AP281">
            <v>39348</v>
          </cell>
          <cell r="AQ281">
            <v>37086</v>
          </cell>
          <cell r="AS281">
            <v>38574</v>
          </cell>
          <cell r="AT281">
            <v>36978</v>
          </cell>
          <cell r="AV281">
            <v>37688</v>
          </cell>
          <cell r="AW281">
            <v>36150</v>
          </cell>
          <cell r="AY281">
            <v>37820</v>
          </cell>
          <cell r="AZ281">
            <v>36071</v>
          </cell>
        </row>
        <row r="307">
          <cell r="C307">
            <v>4661</v>
          </cell>
          <cell r="D307">
            <v>5603</v>
          </cell>
          <cell r="F307">
            <v>4614</v>
          </cell>
          <cell r="G307">
            <v>5029</v>
          </cell>
          <cell r="I307">
            <v>6226</v>
          </cell>
          <cell r="J307">
            <v>6526</v>
          </cell>
          <cell r="L307">
            <v>7954</v>
          </cell>
          <cell r="M307">
            <v>7896</v>
          </cell>
          <cell r="O307">
            <v>11083</v>
          </cell>
          <cell r="P307">
            <v>11141</v>
          </cell>
          <cell r="R307">
            <v>13251</v>
          </cell>
          <cell r="S307">
            <v>13475</v>
          </cell>
          <cell r="U307">
            <v>16508</v>
          </cell>
          <cell r="V307">
            <v>16862</v>
          </cell>
          <cell r="X307">
            <v>19783</v>
          </cell>
          <cell r="Y307">
            <v>19769</v>
          </cell>
          <cell r="AA307">
            <v>21143</v>
          </cell>
          <cell r="AB307">
            <v>22194</v>
          </cell>
          <cell r="AD307">
            <v>20700</v>
          </cell>
          <cell r="AE307">
            <v>21399</v>
          </cell>
          <cell r="AG307">
            <v>23374</v>
          </cell>
          <cell r="AH307">
            <v>23931</v>
          </cell>
          <cell r="AJ307">
            <v>27761</v>
          </cell>
          <cell r="AK307">
            <v>26935</v>
          </cell>
          <cell r="AM307">
            <v>34843</v>
          </cell>
          <cell r="AN307">
            <v>32372</v>
          </cell>
          <cell r="AP307">
            <v>39546</v>
          </cell>
          <cell r="AQ307">
            <v>37142</v>
          </cell>
          <cell r="AS307">
            <v>39043</v>
          </cell>
          <cell r="AT307">
            <v>37406</v>
          </cell>
          <cell r="AV307">
            <v>37823</v>
          </cell>
          <cell r="AW307">
            <v>36333</v>
          </cell>
          <cell r="AY307">
            <v>37809</v>
          </cell>
          <cell r="AZ307">
            <v>36083</v>
          </cell>
        </row>
        <row r="333">
          <cell r="C333">
            <v>4589</v>
          </cell>
          <cell r="D333">
            <v>5484</v>
          </cell>
          <cell r="F333">
            <v>4239</v>
          </cell>
          <cell r="G333">
            <v>4538</v>
          </cell>
          <cell r="I333">
            <v>6251</v>
          </cell>
          <cell r="J333">
            <v>6654</v>
          </cell>
          <cell r="L333">
            <v>7571</v>
          </cell>
          <cell r="M333">
            <v>7523</v>
          </cell>
          <cell r="O333">
            <v>10727</v>
          </cell>
          <cell r="P333">
            <v>10743</v>
          </cell>
          <cell r="R333">
            <v>12866</v>
          </cell>
          <cell r="S333">
            <v>12983</v>
          </cell>
          <cell r="U333">
            <v>15926</v>
          </cell>
          <cell r="V333">
            <v>16359</v>
          </cell>
          <cell r="X333">
            <v>19334</v>
          </cell>
          <cell r="Y333">
            <v>19177</v>
          </cell>
          <cell r="AA333">
            <v>21314</v>
          </cell>
          <cell r="AB333">
            <v>22303</v>
          </cell>
          <cell r="AD333">
            <v>20702</v>
          </cell>
          <cell r="AE333">
            <v>21437</v>
          </cell>
          <cell r="AG333">
            <v>23038</v>
          </cell>
          <cell r="AH333">
            <v>23711</v>
          </cell>
          <cell r="AJ333">
            <v>26924</v>
          </cell>
          <cell r="AK333">
            <v>26445</v>
          </cell>
          <cell r="AM333">
            <v>33865</v>
          </cell>
          <cell r="AN333">
            <v>31552</v>
          </cell>
          <cell r="AP333">
            <v>39459</v>
          </cell>
          <cell r="AQ333">
            <v>36979</v>
          </cell>
          <cell r="AS333">
            <v>39561</v>
          </cell>
          <cell r="AT333">
            <v>37857</v>
          </cell>
          <cell r="AV333">
            <v>38046</v>
          </cell>
          <cell r="AW333">
            <v>36617</v>
          </cell>
          <cell r="AY333">
            <v>37824</v>
          </cell>
          <cell r="AZ333">
            <v>36111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8">
          <cell r="M28">
            <v>29</v>
          </cell>
          <cell r="N28">
            <v>16083</v>
          </cell>
          <cell r="O28">
            <v>76793</v>
          </cell>
          <cell r="P28">
            <v>59250</v>
          </cell>
          <cell r="Q28">
            <v>22054</v>
          </cell>
          <cell r="R28">
            <v>33</v>
          </cell>
          <cell r="S28">
            <v>16439</v>
          </cell>
          <cell r="T28">
            <v>76430</v>
          </cell>
          <cell r="U28">
            <v>58782</v>
          </cell>
          <cell r="V28">
            <v>22209</v>
          </cell>
          <cell r="W28">
            <v>28</v>
          </cell>
          <cell r="X28">
            <v>20646</v>
          </cell>
          <cell r="Y28">
            <v>77727</v>
          </cell>
          <cell r="Z28">
            <v>58684</v>
          </cell>
          <cell r="AA28">
            <v>22576</v>
          </cell>
          <cell r="AB28">
            <v>30</v>
          </cell>
          <cell r="AC28">
            <v>15928</v>
          </cell>
          <cell r="AD28">
            <v>78919</v>
          </cell>
          <cell r="AE28">
            <v>60464</v>
          </cell>
          <cell r="AF28">
            <v>22790</v>
          </cell>
          <cell r="AG28">
            <v>17</v>
          </cell>
          <cell r="AH28">
            <v>16701</v>
          </cell>
          <cell r="AI28">
            <v>80340</v>
          </cell>
          <cell r="AJ28">
            <v>60835</v>
          </cell>
          <cell r="AK28">
            <v>22981</v>
          </cell>
          <cell r="AL28">
            <v>39</v>
          </cell>
          <cell r="AM28">
            <v>17097</v>
          </cell>
          <cell r="AN28">
            <v>90134</v>
          </cell>
          <cell r="AO28">
            <v>58552</v>
          </cell>
          <cell r="AP28">
            <v>21843</v>
          </cell>
          <cell r="AQ28">
            <v>34</v>
          </cell>
          <cell r="AR28">
            <v>16849</v>
          </cell>
          <cell r="AS28">
            <v>83992</v>
          </cell>
          <cell r="AT28">
            <v>58767</v>
          </cell>
          <cell r="AU28">
            <v>22183</v>
          </cell>
          <cell r="AV28">
            <v>64</v>
          </cell>
          <cell r="AW28">
            <v>17410</v>
          </cell>
          <cell r="AX28">
            <v>95050</v>
          </cell>
          <cell r="AY28">
            <v>68328</v>
          </cell>
          <cell r="AZ28">
            <v>25633</v>
          </cell>
        </row>
      </sheetData>
      <sheetData sheetId="11" refreshError="1">
        <row r="28">
          <cell r="M28">
            <v>50</v>
          </cell>
          <cell r="N28">
            <v>13</v>
          </cell>
          <cell r="O28">
            <v>139</v>
          </cell>
          <cell r="P28">
            <v>0</v>
          </cell>
          <cell r="Q28">
            <v>0</v>
          </cell>
          <cell r="R28">
            <v>43</v>
          </cell>
          <cell r="S28">
            <v>23</v>
          </cell>
          <cell r="T28">
            <v>123</v>
          </cell>
          <cell r="U28">
            <v>0</v>
          </cell>
          <cell r="V28">
            <v>0</v>
          </cell>
          <cell r="W28">
            <v>35</v>
          </cell>
          <cell r="X28">
            <v>15</v>
          </cell>
          <cell r="Y28">
            <v>93</v>
          </cell>
          <cell r="Z28">
            <v>0</v>
          </cell>
          <cell r="AA28">
            <v>0</v>
          </cell>
          <cell r="AB28">
            <v>39</v>
          </cell>
          <cell r="AC28">
            <v>11</v>
          </cell>
          <cell r="AD28">
            <v>82</v>
          </cell>
          <cell r="AE28">
            <v>0</v>
          </cell>
          <cell r="AF28">
            <v>0</v>
          </cell>
          <cell r="AG28">
            <v>28</v>
          </cell>
          <cell r="AH28">
            <v>16</v>
          </cell>
          <cell r="AI28">
            <v>73</v>
          </cell>
          <cell r="AJ28">
            <v>28</v>
          </cell>
          <cell r="AK28">
            <v>0</v>
          </cell>
          <cell r="AL28">
            <v>26</v>
          </cell>
          <cell r="AM28">
            <v>16</v>
          </cell>
          <cell r="AN28">
            <v>78</v>
          </cell>
          <cell r="AO28">
            <v>13</v>
          </cell>
          <cell r="AP28">
            <v>14</v>
          </cell>
          <cell r="AQ28">
            <v>40</v>
          </cell>
          <cell r="AR28">
            <v>30</v>
          </cell>
          <cell r="AS28">
            <v>64</v>
          </cell>
          <cell r="AT28">
            <v>21</v>
          </cell>
          <cell r="AV28">
            <v>62</v>
          </cell>
          <cell r="AW28">
            <v>36</v>
          </cell>
          <cell r="AX28">
            <v>75</v>
          </cell>
          <cell r="AY28">
            <v>9</v>
          </cell>
          <cell r="AZ28">
            <v>16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Hab Por sexo"/>
      <sheetName val="No. Hab por Edad."/>
      <sheetName val="No. Hab zona"/>
      <sheetName val="No. Afiliados por regimen "/>
      <sheetName val="Nacimientos"/>
      <sheetName val="Defunciones fetales"/>
      <sheetName val="Defunciones  no fetales."/>
      <sheetName val="Cobertura Servicios Públicos"/>
      <sheetName val="Pobreza Multidimensional"/>
      <sheetName val="Homicidios, Hurtos y Amenazas "/>
      <sheetName val="Matrícula Oficial "/>
      <sheetName val="Matrícula No Oficial "/>
      <sheetName val="Matriculados (E.S) por sectores"/>
      <sheetName val="Matriculados (E.S) x niveles.F"/>
      <sheetName val="Matrícula (E.S) x AREA. CONOC."/>
      <sheetName val="Cobertura Bruta (EPBM)"/>
      <sheetName val="Cobertura Neta (EPBM)"/>
      <sheetName val="Deserción (EPBM) "/>
      <sheetName val="Establecimi. Edu (EPBM)"/>
      <sheetName val="Sedes (EPBM) por sector y z"/>
      <sheetName val="Instituciones (EPBM) por sector"/>
      <sheetName val="Instituciones E.S"/>
      <sheetName val="Part. valor agregado"/>
      <sheetName val="Ingresos totales "/>
      <sheetName val="Part.% Ingresos tributarios"/>
      <sheetName val="Gastos totales"/>
      <sheetName val="Gastos de Inversión"/>
      <sheetName val="Desempeño fiscal"/>
      <sheetName val="Desempeño Municipal"/>
      <sheetName val="No. Hab por sexo J. CCSincelejo"/>
      <sheetName val="No. Hab por edad"/>
      <sheetName val="Naciminetos CCSincelejo"/>
      <sheetName val="Defunciones CCSincelejo"/>
      <sheetName val="Def. No fetales CCSincelejo"/>
      <sheetName val="Valor Presupuesto Municipal "/>
      <sheetName val="Presupuesto Mpal. Educación"/>
      <sheetName val="Presupuesto Mpal. Salud"/>
      <sheetName val="POBL E.A X SEXO"/>
      <sheetName val="N° DE PER OCUP X SEXO "/>
      <sheetName val="N° DE PER DESOCUP X SEXO  "/>
      <sheetName val="Valor recaudo"/>
      <sheetName val="# Matricula (EPBM) CCS "/>
      <sheetName val="Matriculados (E.S) CC Sincelejo"/>
      <sheetName val="Afiliados por Regimen CCS"/>
      <sheetName val="CS, Clínicas y Hospitales"/>
      <sheetName val="Pobreza Monetaria "/>
      <sheetName val="Pobreza Monetaria Extrema "/>
      <sheetName val="Coeficiente del G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7">
          <cell r="C27">
            <v>7299</v>
          </cell>
          <cell r="I27">
            <v>0</v>
          </cell>
          <cell r="M27">
            <v>0</v>
          </cell>
          <cell r="Q27">
            <v>0</v>
          </cell>
          <cell r="U27">
            <v>0</v>
          </cell>
          <cell r="Y27">
            <v>0</v>
          </cell>
          <cell r="AC27">
            <v>3</v>
          </cell>
          <cell r="AG27">
            <v>1</v>
          </cell>
          <cell r="AK27">
            <v>0</v>
          </cell>
          <cell r="AO27">
            <v>2</v>
          </cell>
        </row>
      </sheetData>
      <sheetData sheetId="5" refreshError="1"/>
      <sheetData sheetId="6" refreshError="1">
        <row r="27">
          <cell r="G27">
            <v>1299</v>
          </cell>
          <cell r="H27">
            <v>1067</v>
          </cell>
          <cell r="I27">
            <v>0</v>
          </cell>
          <cell r="L27">
            <v>1171</v>
          </cell>
          <cell r="M27">
            <v>0</v>
          </cell>
          <cell r="P27">
            <v>1247</v>
          </cell>
          <cell r="Q27">
            <v>0</v>
          </cell>
          <cell r="T27">
            <v>1335</v>
          </cell>
          <cell r="U27">
            <v>1</v>
          </cell>
          <cell r="X27">
            <v>1478</v>
          </cell>
          <cell r="Y27">
            <v>1</v>
          </cell>
          <cell r="AB27">
            <v>1506</v>
          </cell>
          <cell r="AC27">
            <v>1</v>
          </cell>
          <cell r="AF27">
            <v>1611</v>
          </cell>
          <cell r="AG27">
            <v>1</v>
          </cell>
          <cell r="AJ27">
            <v>1611</v>
          </cell>
          <cell r="AK27">
            <v>0</v>
          </cell>
          <cell r="AN27">
            <v>1739</v>
          </cell>
          <cell r="AO2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Hab Por sexo"/>
      <sheetName val="No. Hab por sexo J. CCSincelejo"/>
      <sheetName val="No. Hab por Edad."/>
      <sheetName val="No. Hab por edad"/>
      <sheetName val="Nacimientos"/>
      <sheetName val="Naciminetos CCSincelejo"/>
      <sheetName val="Defunciones fetales"/>
      <sheetName val="Defunciones CCSincelejo"/>
      <sheetName val="Defunciones  no fetales."/>
      <sheetName val="Def. No fetales CCSincelejo"/>
      <sheetName val="Valor Presupuesto Municipal "/>
      <sheetName val="Presupuesto Mpal. Educación"/>
      <sheetName val="Presupuesto Mpal. Salud"/>
      <sheetName val="POBL E.A X SEXO"/>
      <sheetName val="N° DE PER OCUP X SEXO "/>
      <sheetName val="N° DE PER DESOCUP X SEXO  "/>
      <sheetName val="Valor recaudo"/>
      <sheetName val="Instituciones (EPBM)"/>
      <sheetName val="Instituciones (EPBM) por sector"/>
      <sheetName val="Matrícula Oficial "/>
      <sheetName val="Matrícula No Oficial "/>
      <sheetName val="# Matricula (EPBM) CCS "/>
      <sheetName val="Instituciones E.S"/>
      <sheetName val="Matriculados (E.S)"/>
      <sheetName val="Matriculados (E.S) CC Sincelejo"/>
      <sheetName val="No. Afiliados por regimen "/>
      <sheetName val="Afiliados por Regimen CCS"/>
      <sheetName val="CS, Clínicas y Hospitales"/>
      <sheetName val="Pobreza Monetaria "/>
      <sheetName val="Pobreza Monetaria Extrema "/>
      <sheetName val="Coeficiente del GINI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C27">
            <v>76</v>
          </cell>
          <cell r="E27">
            <v>840</v>
          </cell>
          <cell r="G27">
            <v>105</v>
          </cell>
          <cell r="I27">
            <v>659</v>
          </cell>
          <cell r="K27">
            <v>102</v>
          </cell>
          <cell r="M27">
            <v>711</v>
          </cell>
          <cell r="O27">
            <v>94</v>
          </cell>
          <cell r="Q27">
            <v>640</v>
          </cell>
          <cell r="S27">
            <v>98</v>
          </cell>
          <cell r="U27">
            <v>563</v>
          </cell>
          <cell r="W27">
            <v>129</v>
          </cell>
          <cell r="Y27">
            <v>713</v>
          </cell>
          <cell r="AA27">
            <v>85</v>
          </cell>
          <cell r="AC27">
            <v>916</v>
          </cell>
          <cell r="AE27">
            <v>107</v>
          </cell>
          <cell r="AG27">
            <v>847</v>
          </cell>
          <cell r="AI27">
            <v>95</v>
          </cell>
          <cell r="AK27">
            <v>662</v>
          </cell>
          <cell r="AM27">
            <v>101</v>
          </cell>
          <cell r="AO27">
            <v>508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4145148150151153" displayName="Tabla34145148150151153" ref="A4:E15" headerRowCount="0" totalsRowShown="0" headerRowDxfId="17" dataDxfId="16" totalsRowDxfId="15">
  <tableColumns count="5">
    <tableColumn id="1" xr3:uid="{00000000-0010-0000-0000-000001000000}" name="EDAD" headerRowDxfId="14" dataDxfId="13" totalsRowDxfId="12"/>
    <tableColumn id="2" xr3:uid="{00000000-0010-0000-0000-000002000000}" name="Columna1" headerRowDxfId="11" dataDxfId="10" totalsRowDxfId="9" dataCellStyle="Millares"/>
    <tableColumn id="16" xr3:uid="{00000000-0010-0000-0000-000010000000}" name="Columna11" headerRowDxfId="8" dataDxfId="7" totalsRowDxfId="6"/>
    <tableColumn id="15" xr3:uid="{00000000-0010-0000-0000-00000F000000}" name="Columna10" headerRowDxfId="5" dataDxfId="4" totalsRowDxfId="3"/>
    <tableColumn id="14" xr3:uid="{00000000-0010-0000-0000-00000E000000}" name="Columna9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H23"/>
  <sheetViews>
    <sheetView showGridLines="0" zoomScale="140" zoomScaleNormal="140" workbookViewId="0">
      <selection activeCell="C25" sqref="C25"/>
    </sheetView>
  </sheetViews>
  <sheetFormatPr baseColWidth="10" defaultRowHeight="15" x14ac:dyDescent="0.25"/>
  <cols>
    <col min="1" max="1" width="13" customWidth="1"/>
    <col min="2" max="2" width="19.28515625" customWidth="1"/>
    <col min="3" max="3" width="18.85546875" customWidth="1"/>
    <col min="5" max="5" width="11.85546875" customWidth="1"/>
  </cols>
  <sheetData>
    <row r="1" spans="1:8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</row>
    <row r="2" spans="1:8" ht="15.75" x14ac:dyDescent="0.25">
      <c r="A2" s="483" t="s">
        <v>297</v>
      </c>
      <c r="B2" s="483"/>
      <c r="C2" s="483"/>
      <c r="D2" s="483"/>
      <c r="E2" s="483"/>
      <c r="F2" s="483"/>
      <c r="G2" s="483"/>
      <c r="H2" s="483"/>
    </row>
    <row r="3" spans="1:8" ht="27.75" customHeight="1" x14ac:dyDescent="0.25">
      <c r="A3" s="146"/>
      <c r="B3" s="146"/>
      <c r="C3" s="146"/>
      <c r="D3" s="146"/>
      <c r="E3" s="146"/>
      <c r="F3" s="146"/>
      <c r="G3" s="146"/>
      <c r="H3" s="146"/>
    </row>
    <row r="4" spans="1:8" ht="15.75" x14ac:dyDescent="0.25">
      <c r="A4" s="276" t="s">
        <v>0</v>
      </c>
      <c r="B4" s="277" t="s">
        <v>152</v>
      </c>
      <c r="C4" s="282" t="s">
        <v>299</v>
      </c>
    </row>
    <row r="5" spans="1:8" ht="15.75" x14ac:dyDescent="0.25">
      <c r="A5" s="279">
        <v>2011</v>
      </c>
      <c r="B5" s="283">
        <v>726218</v>
      </c>
      <c r="C5" s="284"/>
      <c r="E5" s="120"/>
    </row>
    <row r="6" spans="1:8" ht="15.75" x14ac:dyDescent="0.25">
      <c r="A6" s="279">
        <v>2012</v>
      </c>
      <c r="B6" s="283">
        <v>733780</v>
      </c>
      <c r="C6" s="284">
        <f t="shared" ref="C6:C15" si="0">(B6-B5)/B5</f>
        <v>1.0412851237507195E-2</v>
      </c>
      <c r="E6" s="120"/>
    </row>
    <row r="7" spans="1:8" ht="15.75" x14ac:dyDescent="0.25">
      <c r="A7" s="279">
        <v>2013</v>
      </c>
      <c r="B7" s="283">
        <v>741384</v>
      </c>
      <c r="C7" s="284">
        <f t="shared" si="0"/>
        <v>1.0362779034588024E-2</v>
      </c>
      <c r="E7" s="120"/>
    </row>
    <row r="8" spans="1:8" ht="15.75" x14ac:dyDescent="0.25">
      <c r="A8" s="279">
        <v>2014</v>
      </c>
      <c r="B8" s="283">
        <v>749086</v>
      </c>
      <c r="C8" s="284">
        <f t="shared" si="0"/>
        <v>1.0388678471615249E-2</v>
      </c>
      <c r="E8" s="120"/>
    </row>
    <row r="9" spans="1:8" ht="15.75" x14ac:dyDescent="0.25">
      <c r="A9" s="279">
        <v>2015</v>
      </c>
      <c r="B9" s="283">
        <v>756820</v>
      </c>
      <c r="C9" s="284">
        <f t="shared" si="0"/>
        <v>1.0324582224203897E-2</v>
      </c>
      <c r="E9" s="120"/>
    </row>
    <row r="10" spans="1:8" ht="15.75" x14ac:dyDescent="0.25">
      <c r="A10" s="279">
        <v>2016</v>
      </c>
      <c r="B10" s="283">
        <v>764624</v>
      </c>
      <c r="C10" s="285">
        <f t="shared" si="0"/>
        <v>1.0311566819058694E-2</v>
      </c>
      <c r="E10" s="120"/>
    </row>
    <row r="11" spans="1:8" ht="15.75" x14ac:dyDescent="0.25">
      <c r="A11" s="279">
        <v>2017</v>
      </c>
      <c r="B11" s="283">
        <v>772523</v>
      </c>
      <c r="C11" s="285">
        <f t="shared" si="0"/>
        <v>1.0330567703864906E-2</v>
      </c>
      <c r="E11" s="120"/>
    </row>
    <row r="12" spans="1:8" ht="15.75" x14ac:dyDescent="0.25">
      <c r="A12" s="279">
        <v>2018</v>
      </c>
      <c r="B12" s="283">
        <v>795276</v>
      </c>
      <c r="C12" s="285">
        <f t="shared" si="0"/>
        <v>2.9452844769670288E-2</v>
      </c>
      <c r="E12" s="120"/>
    </row>
    <row r="13" spans="1:8" ht="15.75" x14ac:dyDescent="0.25">
      <c r="A13" s="279">
        <v>2019</v>
      </c>
      <c r="B13" s="283">
        <v>816574</v>
      </c>
      <c r="C13" s="285">
        <f t="shared" si="0"/>
        <v>2.6780639677294424E-2</v>
      </c>
      <c r="E13" s="120"/>
    </row>
    <row r="14" spans="1:8" ht="15.75" x14ac:dyDescent="0.25">
      <c r="A14" s="279">
        <v>2020</v>
      </c>
      <c r="B14" s="283">
        <v>834539</v>
      </c>
      <c r="C14" s="285">
        <f t="shared" si="0"/>
        <v>2.200045556189641E-2</v>
      </c>
      <c r="E14" s="120"/>
    </row>
    <row r="15" spans="1:8" ht="15.75" x14ac:dyDescent="0.25">
      <c r="A15" s="279">
        <v>2021</v>
      </c>
      <c r="B15" s="283">
        <v>846154</v>
      </c>
      <c r="C15" s="285">
        <f t="shared" si="0"/>
        <v>1.3917863634893037E-2</v>
      </c>
      <c r="D15" s="61"/>
      <c r="E15" s="120"/>
      <c r="F15" s="61"/>
    </row>
    <row r="16" spans="1:8" ht="15.75" x14ac:dyDescent="0.25">
      <c r="A16" s="484" t="s">
        <v>298</v>
      </c>
      <c r="B16" s="484"/>
      <c r="C16" s="290">
        <f>RATE(A15-A5,0,-B5,B15)</f>
        <v>1.5402527901592475E-2</v>
      </c>
      <c r="D16" s="61"/>
      <c r="E16" s="120"/>
      <c r="F16" s="61"/>
    </row>
    <row r="17" spans="1:6" x14ac:dyDescent="0.25">
      <c r="A17" s="481" t="s">
        <v>300</v>
      </c>
      <c r="B17" s="481"/>
      <c r="C17" s="481"/>
      <c r="D17" s="61"/>
      <c r="E17" s="61"/>
      <c r="F17" s="61"/>
    </row>
    <row r="18" spans="1:6" ht="26.25" customHeight="1" x14ac:dyDescent="0.25">
      <c r="A18" s="480" t="s">
        <v>5</v>
      </c>
      <c r="B18" s="480"/>
      <c r="C18" s="480"/>
      <c r="D18" s="61"/>
      <c r="E18" s="61"/>
      <c r="F18" s="61"/>
    </row>
    <row r="19" spans="1:6" ht="17.25" customHeight="1" x14ac:dyDescent="0.25">
      <c r="A19" s="145"/>
      <c r="B19" s="145"/>
      <c r="D19" s="61"/>
      <c r="E19" s="118"/>
      <c r="F19" s="61"/>
    </row>
    <row r="20" spans="1:6" ht="31.5" x14ac:dyDescent="0.25">
      <c r="A20" s="286" t="s">
        <v>153</v>
      </c>
      <c r="B20" s="286" t="s">
        <v>154</v>
      </c>
      <c r="E20" s="119"/>
    </row>
    <row r="21" spans="1:6" ht="15.75" x14ac:dyDescent="0.25">
      <c r="A21" s="288">
        <v>962457</v>
      </c>
      <c r="B21" s="289">
        <f>B15/A21</f>
        <v>0.879160315733586</v>
      </c>
    </row>
    <row r="22" spans="1:6" ht="24" customHeight="1" x14ac:dyDescent="0.25">
      <c r="A22" s="479" t="s">
        <v>4</v>
      </c>
      <c r="B22" s="479"/>
    </row>
    <row r="23" spans="1:6" ht="21" customHeight="1" x14ac:dyDescent="0.25">
      <c r="A23" s="480" t="s">
        <v>5</v>
      </c>
      <c r="B23" s="480"/>
    </row>
  </sheetData>
  <mergeCells count="7">
    <mergeCell ref="A22:B22"/>
    <mergeCell ref="A23:B23"/>
    <mergeCell ref="A17:C17"/>
    <mergeCell ref="A18:C18"/>
    <mergeCell ref="A1:H1"/>
    <mergeCell ref="A2:H2"/>
    <mergeCell ref="A16:B1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9E28-E0E6-44F6-A1FD-5DDAAF6498A6}">
  <sheetPr>
    <tabColor theme="7" tint="-0.249977111117893"/>
  </sheetPr>
  <dimension ref="A1:L37"/>
  <sheetViews>
    <sheetView showGridLines="0" topLeftCell="A13" workbookViewId="0">
      <selection activeCell="F21" sqref="F21"/>
    </sheetView>
  </sheetViews>
  <sheetFormatPr baseColWidth="10" defaultRowHeight="15" x14ac:dyDescent="0.25"/>
  <cols>
    <col min="1" max="1" width="9.5703125" customWidth="1"/>
    <col min="2" max="2" width="10.28515625" bestFit="1" customWidth="1"/>
    <col min="3" max="3" width="8.42578125" bestFit="1" customWidth="1"/>
    <col min="4" max="4" width="9.7109375" bestFit="1" customWidth="1"/>
    <col min="5" max="5" width="9.85546875" customWidth="1"/>
    <col min="6" max="6" width="16.5703125" bestFit="1" customWidth="1"/>
    <col min="7" max="7" width="8.140625" customWidth="1"/>
    <col min="8" max="8" width="6.5703125" bestFit="1" customWidth="1"/>
  </cols>
  <sheetData>
    <row r="1" spans="1:11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11" ht="15.75" customHeight="1" x14ac:dyDescent="0.25">
      <c r="A2" s="483" t="s">
        <v>309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</row>
    <row r="3" spans="1:11" ht="15.75" x14ac:dyDescent="0.25">
      <c r="A3" s="147"/>
      <c r="B3" s="147"/>
      <c r="C3" s="147"/>
      <c r="D3" s="147"/>
      <c r="E3" s="147"/>
      <c r="F3" s="147"/>
      <c r="G3" s="218"/>
      <c r="H3" s="147"/>
    </row>
    <row r="4" spans="1:11" ht="15.75" x14ac:dyDescent="0.25">
      <c r="A4" s="311" t="s">
        <v>0</v>
      </c>
      <c r="B4" s="311" t="s">
        <v>1</v>
      </c>
      <c r="C4" s="311" t="s">
        <v>157</v>
      </c>
      <c r="D4" s="311" t="s">
        <v>2</v>
      </c>
      <c r="E4" s="311" t="s">
        <v>157</v>
      </c>
      <c r="F4" s="272" t="s">
        <v>158</v>
      </c>
      <c r="G4" s="311" t="s">
        <v>157</v>
      </c>
      <c r="H4" s="314" t="s">
        <v>3</v>
      </c>
    </row>
    <row r="5" spans="1:11" ht="15.75" x14ac:dyDescent="0.25">
      <c r="A5" s="300">
        <v>2011</v>
      </c>
      <c r="B5" s="283">
        <v>1299</v>
      </c>
      <c r="C5" s="294">
        <f t="shared" ref="C5:C15" si="0">B5/H5</f>
        <v>0.54902789518174133</v>
      </c>
      <c r="D5" s="283">
        <f>'[2]Defunciones  no fetales.'!$H$27</f>
        <v>1067</v>
      </c>
      <c r="E5" s="294">
        <f t="shared" ref="E5:E14" si="1">D5/H5</f>
        <v>0.45097210481825867</v>
      </c>
      <c r="F5" s="283">
        <f>'[2]Defunciones  no fetales.'!$I$27</f>
        <v>0</v>
      </c>
      <c r="G5" s="294">
        <f>F5/H5</f>
        <v>0</v>
      </c>
      <c r="H5" s="283">
        <f>SUM(B5+D5+F5)</f>
        <v>2366</v>
      </c>
    </row>
    <row r="6" spans="1:11" ht="15.75" x14ac:dyDescent="0.25">
      <c r="A6" s="300">
        <v>2012</v>
      </c>
      <c r="B6" s="283">
        <v>1509</v>
      </c>
      <c r="C6" s="294">
        <f t="shared" si="0"/>
        <v>0.56305970149253737</v>
      </c>
      <c r="D6" s="283">
        <f>'[2]Defunciones  no fetales.'!$L$27</f>
        <v>1171</v>
      </c>
      <c r="E6" s="294">
        <f t="shared" si="1"/>
        <v>0.43694029850746269</v>
      </c>
      <c r="F6" s="283">
        <f>'[2]Defunciones  no fetales.'!$M$27</f>
        <v>0</v>
      </c>
      <c r="G6" s="294">
        <f t="shared" ref="G6:G15" si="2">F6/H6</f>
        <v>0</v>
      </c>
      <c r="H6" s="283">
        <f t="shared" ref="H6:H15" si="3">SUM(B6+D6+F6)</f>
        <v>2680</v>
      </c>
    </row>
    <row r="7" spans="1:11" ht="15.75" x14ac:dyDescent="0.25">
      <c r="A7" s="300">
        <v>2013</v>
      </c>
      <c r="B7" s="283">
        <v>1606</v>
      </c>
      <c r="C7" s="294">
        <f t="shared" si="0"/>
        <v>0.56291622853137047</v>
      </c>
      <c r="D7" s="283">
        <f>'[2]Defunciones  no fetales.'!$P$27</f>
        <v>1247</v>
      </c>
      <c r="E7" s="294">
        <f t="shared" si="1"/>
        <v>0.43708377146862953</v>
      </c>
      <c r="F7" s="283">
        <f>'[2]Defunciones  no fetales.'!$Q$27</f>
        <v>0</v>
      </c>
      <c r="G7" s="294">
        <f t="shared" si="2"/>
        <v>0</v>
      </c>
      <c r="H7" s="283">
        <f t="shared" si="3"/>
        <v>2853</v>
      </c>
    </row>
    <row r="8" spans="1:11" ht="15.75" x14ac:dyDescent="0.25">
      <c r="A8" s="300">
        <v>2014</v>
      </c>
      <c r="B8" s="283">
        <v>1611</v>
      </c>
      <c r="C8" s="294">
        <f t="shared" si="0"/>
        <v>0.54665761791652523</v>
      </c>
      <c r="D8" s="283">
        <f>'[2]Defunciones  no fetales.'!$T$27</f>
        <v>1335</v>
      </c>
      <c r="E8" s="294">
        <f t="shared" si="1"/>
        <v>0.4530030539531727</v>
      </c>
      <c r="F8" s="283">
        <f>'[2]Defunciones  no fetales.'!$U$27</f>
        <v>1</v>
      </c>
      <c r="G8" s="294">
        <f t="shared" si="2"/>
        <v>3.3932813030200206E-4</v>
      </c>
      <c r="H8" s="283">
        <f t="shared" si="3"/>
        <v>2947</v>
      </c>
    </row>
    <row r="9" spans="1:11" ht="15.75" x14ac:dyDescent="0.25">
      <c r="A9" s="300">
        <v>2015</v>
      </c>
      <c r="B9" s="283">
        <v>1871</v>
      </c>
      <c r="C9" s="294">
        <f t="shared" si="0"/>
        <v>0.55850746268656715</v>
      </c>
      <c r="D9" s="283">
        <f>'[2]Defunciones  no fetales.'!$X$27</f>
        <v>1478</v>
      </c>
      <c r="E9" s="294">
        <f t="shared" si="1"/>
        <v>0.44119402985074629</v>
      </c>
      <c r="F9" s="283">
        <f>'[2]Defunciones  no fetales.'!$Y$27</f>
        <v>1</v>
      </c>
      <c r="G9" s="294">
        <f t="shared" si="2"/>
        <v>2.9850746268656717E-4</v>
      </c>
      <c r="H9" s="283">
        <f t="shared" si="3"/>
        <v>3350</v>
      </c>
    </row>
    <row r="10" spans="1:11" ht="15.75" x14ac:dyDescent="0.25">
      <c r="A10" s="300">
        <v>2016</v>
      </c>
      <c r="B10" s="283">
        <v>1835</v>
      </c>
      <c r="C10" s="294">
        <f t="shared" si="0"/>
        <v>0.54907241172950327</v>
      </c>
      <c r="D10" s="283">
        <f>'[2]Defunciones  no fetales.'!$AB$27</f>
        <v>1506</v>
      </c>
      <c r="E10" s="294">
        <f t="shared" si="1"/>
        <v>0.45062836624775582</v>
      </c>
      <c r="F10" s="283">
        <f>'[2]Defunciones  no fetales.'!$AC$27</f>
        <v>1</v>
      </c>
      <c r="G10" s="294">
        <f t="shared" si="2"/>
        <v>2.9922202274087372E-4</v>
      </c>
      <c r="H10" s="283">
        <f t="shared" si="3"/>
        <v>3342</v>
      </c>
    </row>
    <row r="11" spans="1:11" ht="15.75" x14ac:dyDescent="0.25">
      <c r="A11" s="300">
        <v>2017</v>
      </c>
      <c r="B11" s="283">
        <v>1986</v>
      </c>
      <c r="C11" s="294">
        <f t="shared" si="0"/>
        <v>0.55197331851028353</v>
      </c>
      <c r="D11" s="283">
        <f>'[2]Defunciones  no fetales.'!$AF$27</f>
        <v>1611</v>
      </c>
      <c r="E11" s="294">
        <f t="shared" si="1"/>
        <v>0.44774874930516956</v>
      </c>
      <c r="F11" s="283">
        <f>'[2]Defunciones  no fetales.'!$AG$27</f>
        <v>1</v>
      </c>
      <c r="G11" s="294">
        <f t="shared" si="2"/>
        <v>2.7793218454697053E-4</v>
      </c>
      <c r="H11" s="283">
        <f t="shared" si="3"/>
        <v>3598</v>
      </c>
    </row>
    <row r="12" spans="1:11" ht="15.75" x14ac:dyDescent="0.25">
      <c r="A12" s="300">
        <v>2018</v>
      </c>
      <c r="B12" s="283">
        <v>1937</v>
      </c>
      <c r="C12" s="294">
        <f t="shared" si="0"/>
        <v>0.54594137542277343</v>
      </c>
      <c r="D12" s="283">
        <f>'[2]Defunciones  no fetales.'!$AJ$27</f>
        <v>1611</v>
      </c>
      <c r="E12" s="294">
        <f t="shared" si="1"/>
        <v>0.45405862457722662</v>
      </c>
      <c r="F12" s="283">
        <f>'[2]Defunciones  no fetales.'!$AK$27</f>
        <v>0</v>
      </c>
      <c r="G12" s="294">
        <f t="shared" si="2"/>
        <v>0</v>
      </c>
      <c r="H12" s="283">
        <f t="shared" si="3"/>
        <v>3548</v>
      </c>
    </row>
    <row r="13" spans="1:11" ht="15.75" x14ac:dyDescent="0.25">
      <c r="A13" s="300">
        <v>2019</v>
      </c>
      <c r="B13" s="283">
        <v>2051</v>
      </c>
      <c r="C13" s="294">
        <f t="shared" si="0"/>
        <v>0.54116094986807384</v>
      </c>
      <c r="D13" s="283">
        <f>'[2]Defunciones  no fetales.'!$AN$27</f>
        <v>1739</v>
      </c>
      <c r="E13" s="294">
        <f t="shared" si="1"/>
        <v>0.45883905013192611</v>
      </c>
      <c r="F13" s="283">
        <f>'[2]Defunciones  no fetales.'!$AO$27</f>
        <v>0</v>
      </c>
      <c r="G13" s="294">
        <f t="shared" si="2"/>
        <v>0</v>
      </c>
      <c r="H13" s="283">
        <f t="shared" si="3"/>
        <v>3790</v>
      </c>
    </row>
    <row r="14" spans="1:11" ht="15.75" x14ac:dyDescent="0.25">
      <c r="A14" s="300">
        <v>2020</v>
      </c>
      <c r="B14" s="283">
        <v>2570</v>
      </c>
      <c r="C14" s="294">
        <f t="shared" si="0"/>
        <v>0.57687991021324359</v>
      </c>
      <c r="D14" s="283">
        <v>1885</v>
      </c>
      <c r="E14" s="294">
        <f t="shared" si="1"/>
        <v>0.42312008978675647</v>
      </c>
      <c r="F14" s="283">
        <v>0</v>
      </c>
      <c r="G14" s="294">
        <f t="shared" si="2"/>
        <v>0</v>
      </c>
      <c r="H14" s="283">
        <f t="shared" si="3"/>
        <v>4455</v>
      </c>
    </row>
    <row r="15" spans="1:11" ht="15.75" x14ac:dyDescent="0.25">
      <c r="A15" s="300" t="s">
        <v>80</v>
      </c>
      <c r="B15" s="283">
        <v>1906</v>
      </c>
      <c r="C15" s="294">
        <f t="shared" si="0"/>
        <v>0.57792601576713154</v>
      </c>
      <c r="D15" s="283">
        <v>1392</v>
      </c>
      <c r="E15" s="294">
        <f>(D15/H15)</f>
        <v>0.4220739842328684</v>
      </c>
      <c r="F15" s="308">
        <v>0</v>
      </c>
      <c r="G15" s="294">
        <f t="shared" si="2"/>
        <v>0</v>
      </c>
      <c r="H15" s="283">
        <f t="shared" si="3"/>
        <v>3298</v>
      </c>
    </row>
    <row r="16" spans="1:11" x14ac:dyDescent="0.25">
      <c r="A16" s="479" t="s">
        <v>159</v>
      </c>
      <c r="B16" s="479"/>
      <c r="C16" s="479"/>
      <c r="D16" s="479"/>
      <c r="E16" s="479"/>
      <c r="F16" s="479"/>
      <c r="G16" s="479"/>
      <c r="H16" s="479"/>
    </row>
    <row r="17" spans="1:12" ht="27" customHeight="1" x14ac:dyDescent="0.25">
      <c r="A17" s="480" t="s">
        <v>5</v>
      </c>
      <c r="B17" s="480"/>
      <c r="C17" s="480"/>
      <c r="D17" s="480"/>
      <c r="E17" s="480"/>
      <c r="F17" s="480"/>
      <c r="G17" s="480"/>
      <c r="H17" s="480"/>
    </row>
    <row r="18" spans="1:12" ht="29.25" customHeight="1" x14ac:dyDescent="0.25">
      <c r="A18" s="480" t="s">
        <v>366</v>
      </c>
      <c r="B18" s="480"/>
      <c r="C18" s="480"/>
      <c r="D18" s="480"/>
      <c r="E18" s="480"/>
      <c r="F18" s="480"/>
      <c r="G18" s="480"/>
      <c r="H18" s="480"/>
    </row>
    <row r="19" spans="1:12" x14ac:dyDescent="0.25">
      <c r="A19" t="s">
        <v>156</v>
      </c>
    </row>
    <row r="22" spans="1:12" x14ac:dyDescent="0.25">
      <c r="F22" s="119"/>
      <c r="G22" s="119"/>
    </row>
    <row r="23" spans="1:12" ht="30" x14ac:dyDescent="0.25">
      <c r="A23" s="492" t="s">
        <v>307</v>
      </c>
      <c r="B23" s="492"/>
      <c r="C23" s="309" t="s">
        <v>1</v>
      </c>
      <c r="D23" s="309" t="s">
        <v>2</v>
      </c>
      <c r="E23" s="310" t="s">
        <v>158</v>
      </c>
    </row>
    <row r="24" spans="1:12" x14ac:dyDescent="0.25">
      <c r="A24" s="493"/>
      <c r="B24" s="493"/>
      <c r="C24" s="118">
        <f>SUM(C5:C15)/11</f>
        <v>0.55664753521088639</v>
      </c>
      <c r="D24" s="118">
        <f>SUM(E5:E15)/11</f>
        <v>0.44324201117090661</v>
      </c>
      <c r="E24" s="315"/>
    </row>
    <row r="27" spans="1:12" x14ac:dyDescent="0.25">
      <c r="J27">
        <v>1299</v>
      </c>
      <c r="K27">
        <v>1067</v>
      </c>
      <c r="L27">
        <v>0</v>
      </c>
    </row>
    <row r="28" spans="1:12" x14ac:dyDescent="0.25">
      <c r="J28">
        <v>1509</v>
      </c>
      <c r="K28">
        <v>1171</v>
      </c>
      <c r="L28">
        <v>0</v>
      </c>
    </row>
    <row r="29" spans="1:12" x14ac:dyDescent="0.25">
      <c r="J29">
        <v>1606</v>
      </c>
      <c r="K29">
        <v>1247</v>
      </c>
      <c r="L29">
        <v>0</v>
      </c>
    </row>
    <row r="30" spans="1:12" x14ac:dyDescent="0.25">
      <c r="J30">
        <v>1611</v>
      </c>
      <c r="K30">
        <v>1335</v>
      </c>
      <c r="L30">
        <v>1</v>
      </c>
    </row>
    <row r="31" spans="1:12" x14ac:dyDescent="0.25">
      <c r="J31">
        <v>1871</v>
      </c>
      <c r="K31">
        <v>1478</v>
      </c>
      <c r="L31">
        <v>1</v>
      </c>
    </row>
    <row r="32" spans="1:12" x14ac:dyDescent="0.25">
      <c r="J32">
        <v>1835</v>
      </c>
      <c r="K32">
        <v>1506</v>
      </c>
      <c r="L32">
        <v>1</v>
      </c>
    </row>
    <row r="33" spans="10:12" x14ac:dyDescent="0.25">
      <c r="J33">
        <v>1986</v>
      </c>
      <c r="K33">
        <v>1611</v>
      </c>
      <c r="L33">
        <v>1</v>
      </c>
    </row>
    <row r="34" spans="10:12" x14ac:dyDescent="0.25">
      <c r="J34">
        <v>1937</v>
      </c>
      <c r="K34">
        <v>1611</v>
      </c>
      <c r="L34">
        <v>0</v>
      </c>
    </row>
    <row r="35" spans="10:12" x14ac:dyDescent="0.25">
      <c r="J35">
        <v>2051</v>
      </c>
      <c r="K35">
        <v>1739</v>
      </c>
      <c r="L35">
        <v>0</v>
      </c>
    </row>
    <row r="36" spans="10:12" x14ac:dyDescent="0.25">
      <c r="J36">
        <v>2570</v>
      </c>
      <c r="K36">
        <v>1885</v>
      </c>
      <c r="L36">
        <v>0</v>
      </c>
    </row>
    <row r="37" spans="10:12" x14ac:dyDescent="0.25">
      <c r="J37">
        <v>1906</v>
      </c>
      <c r="K37">
        <v>1392</v>
      </c>
      <c r="L37">
        <v>0</v>
      </c>
    </row>
  </sheetData>
  <mergeCells count="6">
    <mergeCell ref="A23:B24"/>
    <mergeCell ref="A16:H16"/>
    <mergeCell ref="A17:H17"/>
    <mergeCell ref="A18:H18"/>
    <mergeCell ref="A1:K1"/>
    <mergeCell ref="A2:K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D0E3-A829-498B-AD84-4F8BB68CE94C}">
  <sheetPr>
    <tabColor theme="7" tint="-0.249977111117893"/>
  </sheetPr>
  <dimension ref="A1:I76"/>
  <sheetViews>
    <sheetView showGridLines="0" workbookViewId="0">
      <selection activeCell="A76" sqref="A76:H76"/>
    </sheetView>
  </sheetViews>
  <sheetFormatPr baseColWidth="10" defaultRowHeight="15" x14ac:dyDescent="0.25"/>
  <cols>
    <col min="1" max="1" width="28.5703125" customWidth="1"/>
    <col min="2" max="2" width="16.7109375" customWidth="1"/>
    <col min="3" max="3" width="9.140625" customWidth="1"/>
    <col min="4" max="4" width="6.85546875" customWidth="1"/>
    <col min="5" max="5" width="50.85546875" customWidth="1"/>
    <col min="6" max="6" width="15.7109375" customWidth="1"/>
  </cols>
  <sheetData>
    <row r="1" spans="1:9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</row>
    <row r="2" spans="1:9" ht="15.75" customHeight="1" x14ac:dyDescent="0.25">
      <c r="A2" s="483" t="s">
        <v>365</v>
      </c>
      <c r="B2" s="483"/>
      <c r="C2" s="483"/>
      <c r="D2" s="483"/>
      <c r="E2" s="483"/>
      <c r="F2" s="483"/>
      <c r="G2" s="483"/>
      <c r="H2" s="483"/>
      <c r="I2" s="483"/>
    </row>
    <row r="3" spans="1:9" ht="15.75" x14ac:dyDescent="0.25">
      <c r="A3" s="146"/>
    </row>
    <row r="4" spans="1:9" ht="47.25" x14ac:dyDescent="0.25">
      <c r="A4" s="278" t="s">
        <v>259</v>
      </c>
      <c r="B4" s="321" t="s">
        <v>260</v>
      </c>
      <c r="C4" s="278" t="s">
        <v>261</v>
      </c>
      <c r="E4" s="322" t="s">
        <v>262</v>
      </c>
      <c r="F4" s="286" t="s">
        <v>263</v>
      </c>
      <c r="G4" s="292" t="s">
        <v>157</v>
      </c>
    </row>
    <row r="5" spans="1:9" ht="47.25" x14ac:dyDescent="0.25">
      <c r="A5" s="316" t="s">
        <v>199</v>
      </c>
      <c r="B5" s="317">
        <v>841</v>
      </c>
      <c r="C5" s="318">
        <f t="shared" ref="C5:C36" si="0">B5/B$73</f>
        <v>0.25461701483499849</v>
      </c>
      <c r="E5" s="273" t="s">
        <v>267</v>
      </c>
      <c r="F5" s="273">
        <v>841</v>
      </c>
      <c r="G5" s="323">
        <v>0.25461701483499849</v>
      </c>
    </row>
    <row r="6" spans="1:9" ht="31.5" x14ac:dyDescent="0.25">
      <c r="A6" s="316" t="s">
        <v>216</v>
      </c>
      <c r="B6" s="317">
        <v>505</v>
      </c>
      <c r="C6" s="318">
        <f t="shared" si="0"/>
        <v>0.15289131092945807</v>
      </c>
      <c r="E6" s="273" t="s">
        <v>268</v>
      </c>
      <c r="F6" s="273">
        <v>505</v>
      </c>
      <c r="G6" s="323">
        <v>0.15289131092945807</v>
      </c>
    </row>
    <row r="7" spans="1:9" ht="31.5" x14ac:dyDescent="0.25">
      <c r="A7" s="316" t="s">
        <v>219</v>
      </c>
      <c r="B7" s="317">
        <v>218</v>
      </c>
      <c r="C7" s="318">
        <f t="shared" si="0"/>
        <v>6.6000605510142293E-2</v>
      </c>
      <c r="E7" s="273" t="s">
        <v>269</v>
      </c>
      <c r="F7" s="273">
        <v>218</v>
      </c>
      <c r="G7" s="323">
        <v>6.6000605510142293E-2</v>
      </c>
    </row>
    <row r="8" spans="1:9" ht="31.5" x14ac:dyDescent="0.25">
      <c r="A8" s="316" t="s">
        <v>198</v>
      </c>
      <c r="B8" s="317">
        <v>143</v>
      </c>
      <c r="C8" s="318">
        <f t="shared" si="0"/>
        <v>4.3293975174084169E-2</v>
      </c>
      <c r="E8" s="273" t="s">
        <v>270</v>
      </c>
      <c r="F8" s="273">
        <v>143</v>
      </c>
      <c r="G8" s="323">
        <v>4.3293975174084169E-2</v>
      </c>
    </row>
    <row r="9" spans="1:9" ht="15.75" x14ac:dyDescent="0.25">
      <c r="A9" s="316" t="s">
        <v>237</v>
      </c>
      <c r="B9" s="317">
        <v>143</v>
      </c>
      <c r="C9" s="318">
        <f t="shared" si="0"/>
        <v>4.3293975174084169E-2</v>
      </c>
      <c r="E9" s="273" t="s">
        <v>271</v>
      </c>
      <c r="F9" s="273">
        <v>143</v>
      </c>
      <c r="G9" s="323">
        <v>4.3293975174084169E-2</v>
      </c>
    </row>
    <row r="10" spans="1:9" ht="31.5" x14ac:dyDescent="0.25">
      <c r="A10" s="316" t="s">
        <v>215</v>
      </c>
      <c r="B10" s="317">
        <v>114</v>
      </c>
      <c r="C10" s="319">
        <f t="shared" si="0"/>
        <v>3.4514078110808359E-2</v>
      </c>
    </row>
    <row r="11" spans="1:9" ht="31.5" x14ac:dyDescent="0.25">
      <c r="A11" s="316" t="s">
        <v>249</v>
      </c>
      <c r="B11" s="317">
        <v>99</v>
      </c>
      <c r="C11" s="319">
        <f t="shared" si="0"/>
        <v>2.9972752043596729E-2</v>
      </c>
    </row>
    <row r="12" spans="1:9" ht="15.75" x14ac:dyDescent="0.25">
      <c r="A12" s="316" t="s">
        <v>240</v>
      </c>
      <c r="B12" s="317">
        <v>95</v>
      </c>
      <c r="C12" s="319">
        <f t="shared" si="0"/>
        <v>2.8761731759006964E-2</v>
      </c>
    </row>
    <row r="13" spans="1:9" ht="31.5" x14ac:dyDescent="0.25">
      <c r="A13" s="316" t="s">
        <v>228</v>
      </c>
      <c r="B13" s="317">
        <v>71</v>
      </c>
      <c r="C13" s="319">
        <f t="shared" si="0"/>
        <v>2.1495610051468363E-2</v>
      </c>
    </row>
    <row r="14" spans="1:9" ht="47.25" x14ac:dyDescent="0.25">
      <c r="A14" s="316" t="s">
        <v>243</v>
      </c>
      <c r="B14" s="317">
        <v>71</v>
      </c>
      <c r="C14" s="319">
        <f t="shared" si="0"/>
        <v>2.1495610051468363E-2</v>
      </c>
    </row>
    <row r="15" spans="1:9" ht="31.5" x14ac:dyDescent="0.25">
      <c r="A15" s="316" t="s">
        <v>253</v>
      </c>
      <c r="B15" s="317">
        <v>70</v>
      </c>
      <c r="C15" s="319">
        <f t="shared" si="0"/>
        <v>2.1192854980320919E-2</v>
      </c>
    </row>
    <row r="16" spans="1:9" ht="47.25" x14ac:dyDescent="0.25">
      <c r="A16" s="316" t="s">
        <v>213</v>
      </c>
      <c r="B16" s="317">
        <v>58</v>
      </c>
      <c r="C16" s="319">
        <f t="shared" si="0"/>
        <v>1.755979412655162E-2</v>
      </c>
    </row>
    <row r="17" spans="1:3" ht="31.5" x14ac:dyDescent="0.25">
      <c r="A17" s="316" t="s">
        <v>248</v>
      </c>
      <c r="B17" s="317">
        <v>55</v>
      </c>
      <c r="C17" s="319">
        <f t="shared" si="0"/>
        <v>1.6651528913109295E-2</v>
      </c>
    </row>
    <row r="18" spans="1:3" ht="94.5" x14ac:dyDescent="0.25">
      <c r="A18" s="316" t="s">
        <v>217</v>
      </c>
      <c r="B18" s="317">
        <v>52</v>
      </c>
      <c r="C18" s="319">
        <f t="shared" si="0"/>
        <v>1.5743263699666971E-2</v>
      </c>
    </row>
    <row r="19" spans="1:3" ht="47.25" x14ac:dyDescent="0.25">
      <c r="A19" s="316" t="s">
        <v>244</v>
      </c>
      <c r="B19" s="317">
        <v>51</v>
      </c>
      <c r="C19" s="319">
        <f t="shared" si="0"/>
        <v>1.5440508628519528E-2</v>
      </c>
    </row>
    <row r="20" spans="1:3" ht="63" x14ac:dyDescent="0.25">
      <c r="A20" s="316" t="s">
        <v>202</v>
      </c>
      <c r="B20" s="317">
        <v>50</v>
      </c>
      <c r="C20" s="319">
        <f t="shared" si="0"/>
        <v>1.5137753557372086E-2</v>
      </c>
    </row>
    <row r="21" spans="1:3" ht="31.5" x14ac:dyDescent="0.25">
      <c r="A21" s="316" t="s">
        <v>245</v>
      </c>
      <c r="B21" s="317">
        <v>47</v>
      </c>
      <c r="C21" s="319">
        <f t="shared" si="0"/>
        <v>1.4229488343929762E-2</v>
      </c>
    </row>
    <row r="22" spans="1:3" ht="31.5" x14ac:dyDescent="0.25">
      <c r="A22" s="320" t="s">
        <v>191</v>
      </c>
      <c r="B22" s="317">
        <v>38</v>
      </c>
      <c r="C22" s="319">
        <f t="shared" si="0"/>
        <v>1.1504692703602786E-2</v>
      </c>
    </row>
    <row r="23" spans="1:3" ht="47.25" x14ac:dyDescent="0.25">
      <c r="A23" s="316" t="s">
        <v>203</v>
      </c>
      <c r="B23" s="317">
        <v>37</v>
      </c>
      <c r="C23" s="319">
        <f t="shared" si="0"/>
        <v>1.1201937632455344E-2</v>
      </c>
    </row>
    <row r="24" spans="1:3" ht="63" x14ac:dyDescent="0.25">
      <c r="A24" s="316" t="s">
        <v>214</v>
      </c>
      <c r="B24" s="317">
        <v>34</v>
      </c>
      <c r="C24" s="319">
        <f t="shared" si="0"/>
        <v>1.0293672419013019E-2</v>
      </c>
    </row>
    <row r="25" spans="1:3" ht="31.5" x14ac:dyDescent="0.25">
      <c r="A25" s="316" t="s">
        <v>205</v>
      </c>
      <c r="B25" s="317">
        <v>32</v>
      </c>
      <c r="C25" s="319">
        <f t="shared" si="0"/>
        <v>9.6881622767181347E-3</v>
      </c>
    </row>
    <row r="26" spans="1:3" ht="31.5" x14ac:dyDescent="0.25">
      <c r="A26" s="316" t="s">
        <v>209</v>
      </c>
      <c r="B26" s="317">
        <v>32</v>
      </c>
      <c r="C26" s="319">
        <f t="shared" si="0"/>
        <v>9.6881622767181347E-3</v>
      </c>
    </row>
    <row r="27" spans="1:3" ht="47.25" x14ac:dyDescent="0.25">
      <c r="A27" s="316" t="s">
        <v>252</v>
      </c>
      <c r="B27" s="317">
        <v>31</v>
      </c>
      <c r="C27" s="319">
        <f t="shared" si="0"/>
        <v>9.3854072055706925E-3</v>
      </c>
    </row>
    <row r="28" spans="1:3" ht="47.25" x14ac:dyDescent="0.25">
      <c r="A28" s="316" t="s">
        <v>247</v>
      </c>
      <c r="B28" s="317">
        <v>30</v>
      </c>
      <c r="C28" s="319">
        <f t="shared" si="0"/>
        <v>9.0826521344232521E-3</v>
      </c>
    </row>
    <row r="29" spans="1:3" ht="47.25" x14ac:dyDescent="0.25">
      <c r="A29" s="316" t="s">
        <v>225</v>
      </c>
      <c r="B29" s="317">
        <v>28</v>
      </c>
      <c r="C29" s="319">
        <f t="shared" si="0"/>
        <v>8.4771419921283678E-3</v>
      </c>
    </row>
    <row r="30" spans="1:3" ht="31.5" x14ac:dyDescent="0.25">
      <c r="A30" s="316" t="s">
        <v>197</v>
      </c>
      <c r="B30" s="317">
        <v>25</v>
      </c>
      <c r="C30" s="319">
        <f t="shared" si="0"/>
        <v>7.5688767786860432E-3</v>
      </c>
    </row>
    <row r="31" spans="1:3" ht="31.5" x14ac:dyDescent="0.25">
      <c r="A31" s="316" t="s">
        <v>236</v>
      </c>
      <c r="B31" s="317">
        <v>25</v>
      </c>
      <c r="C31" s="319">
        <f t="shared" si="0"/>
        <v>7.5688767786860432E-3</v>
      </c>
    </row>
    <row r="32" spans="1:3" ht="47.25" x14ac:dyDescent="0.25">
      <c r="A32" s="316" t="s">
        <v>241</v>
      </c>
      <c r="B32" s="317">
        <v>25</v>
      </c>
      <c r="C32" s="319">
        <f t="shared" si="0"/>
        <v>7.5688767786860432E-3</v>
      </c>
    </row>
    <row r="33" spans="1:3" ht="47.25" x14ac:dyDescent="0.25">
      <c r="A33" s="316" t="s">
        <v>221</v>
      </c>
      <c r="B33" s="317">
        <v>21</v>
      </c>
      <c r="C33" s="319">
        <f t="shared" si="0"/>
        <v>6.3578564940962763E-3</v>
      </c>
    </row>
    <row r="34" spans="1:3" ht="31.5" x14ac:dyDescent="0.25">
      <c r="A34" s="316" t="s">
        <v>210</v>
      </c>
      <c r="B34" s="317">
        <v>20</v>
      </c>
      <c r="C34" s="319">
        <f t="shared" si="0"/>
        <v>6.0551014229488342E-3</v>
      </c>
    </row>
    <row r="35" spans="1:3" ht="63" x14ac:dyDescent="0.25">
      <c r="A35" s="316" t="s">
        <v>212</v>
      </c>
      <c r="B35" s="317">
        <v>20</v>
      </c>
      <c r="C35" s="319">
        <f t="shared" si="0"/>
        <v>6.0551014229488342E-3</v>
      </c>
    </row>
    <row r="36" spans="1:3" ht="31.5" x14ac:dyDescent="0.25">
      <c r="A36" s="316" t="s">
        <v>196</v>
      </c>
      <c r="B36" s="317">
        <v>19</v>
      </c>
      <c r="C36" s="319">
        <f t="shared" si="0"/>
        <v>5.7523463518013929E-3</v>
      </c>
    </row>
    <row r="37" spans="1:3" ht="31.5" x14ac:dyDescent="0.25">
      <c r="A37" s="316" t="s">
        <v>200</v>
      </c>
      <c r="B37" s="317">
        <v>19</v>
      </c>
      <c r="C37" s="319">
        <f t="shared" ref="C37:C68" si="1">B37/B$73</f>
        <v>5.7523463518013929E-3</v>
      </c>
    </row>
    <row r="38" spans="1:3" ht="47.25" x14ac:dyDescent="0.25">
      <c r="A38" s="316" t="s">
        <v>201</v>
      </c>
      <c r="B38" s="317">
        <v>19</v>
      </c>
      <c r="C38" s="319">
        <f t="shared" si="1"/>
        <v>5.7523463518013929E-3</v>
      </c>
    </row>
    <row r="39" spans="1:3" ht="31.5" x14ac:dyDescent="0.25">
      <c r="A39" s="316" t="s">
        <v>235</v>
      </c>
      <c r="B39" s="317">
        <v>17</v>
      </c>
      <c r="C39" s="319">
        <f t="shared" si="1"/>
        <v>5.1468362095065095E-3</v>
      </c>
    </row>
    <row r="40" spans="1:3" ht="15.75" x14ac:dyDescent="0.25">
      <c r="A40" s="316" t="s">
        <v>211</v>
      </c>
      <c r="B40" s="317">
        <v>15</v>
      </c>
      <c r="C40" s="319">
        <f t="shared" si="1"/>
        <v>4.5413260672116261E-3</v>
      </c>
    </row>
    <row r="41" spans="1:3" ht="15.75" x14ac:dyDescent="0.25">
      <c r="A41" s="316" t="s">
        <v>218</v>
      </c>
      <c r="B41" s="317">
        <v>14</v>
      </c>
      <c r="C41" s="319">
        <f t="shared" si="1"/>
        <v>4.2385709960641839E-3</v>
      </c>
    </row>
    <row r="42" spans="1:3" ht="31.5" x14ac:dyDescent="0.25">
      <c r="A42" s="316" t="s">
        <v>238</v>
      </c>
      <c r="B42" s="317">
        <v>13</v>
      </c>
      <c r="C42" s="319">
        <f t="shared" si="1"/>
        <v>3.9358159249167426E-3</v>
      </c>
    </row>
    <row r="43" spans="1:3" ht="31.5" x14ac:dyDescent="0.25">
      <c r="A43" s="316" t="s">
        <v>206</v>
      </c>
      <c r="B43" s="317">
        <v>12</v>
      </c>
      <c r="C43" s="319">
        <f t="shared" si="1"/>
        <v>3.6330608537693005E-3</v>
      </c>
    </row>
    <row r="44" spans="1:3" ht="31.5" x14ac:dyDescent="0.25">
      <c r="A44" s="316" t="s">
        <v>226</v>
      </c>
      <c r="B44" s="317">
        <v>12</v>
      </c>
      <c r="C44" s="319">
        <f t="shared" si="1"/>
        <v>3.6330608537693005E-3</v>
      </c>
    </row>
    <row r="45" spans="1:3" ht="47.25" x14ac:dyDescent="0.25">
      <c r="A45" s="316" t="s">
        <v>246</v>
      </c>
      <c r="B45" s="317">
        <v>10</v>
      </c>
      <c r="C45" s="319">
        <f t="shared" si="1"/>
        <v>3.0275507114744171E-3</v>
      </c>
    </row>
    <row r="46" spans="1:3" ht="63" x14ac:dyDescent="0.25">
      <c r="A46" s="316" t="s">
        <v>204</v>
      </c>
      <c r="B46" s="317">
        <v>8</v>
      </c>
      <c r="C46" s="319">
        <f t="shared" si="1"/>
        <v>2.4220405691795337E-3</v>
      </c>
    </row>
    <row r="47" spans="1:3" ht="31.5" x14ac:dyDescent="0.25">
      <c r="A47" s="316" t="s">
        <v>231</v>
      </c>
      <c r="B47" s="317">
        <v>7</v>
      </c>
      <c r="C47" s="319">
        <f t="shared" si="1"/>
        <v>2.119285498032092E-3</v>
      </c>
    </row>
    <row r="48" spans="1:3" ht="31.5" x14ac:dyDescent="0.25">
      <c r="A48" s="316" t="s">
        <v>251</v>
      </c>
      <c r="B48" s="317">
        <v>7</v>
      </c>
      <c r="C48" s="319">
        <f t="shared" si="1"/>
        <v>2.119285498032092E-3</v>
      </c>
    </row>
    <row r="49" spans="1:3" ht="31.5" x14ac:dyDescent="0.25">
      <c r="A49" s="316" t="s">
        <v>250</v>
      </c>
      <c r="B49" s="317">
        <v>6</v>
      </c>
      <c r="C49" s="319">
        <f t="shared" si="1"/>
        <v>1.8165304268846503E-3</v>
      </c>
    </row>
    <row r="50" spans="1:3" ht="47.25" x14ac:dyDescent="0.25">
      <c r="A50" s="316" t="s">
        <v>227</v>
      </c>
      <c r="B50" s="317">
        <v>5</v>
      </c>
      <c r="C50" s="319">
        <f t="shared" si="1"/>
        <v>1.5137753557372085E-3</v>
      </c>
    </row>
    <row r="51" spans="1:3" ht="15.75" x14ac:dyDescent="0.25">
      <c r="A51" s="316" t="s">
        <v>230</v>
      </c>
      <c r="B51" s="317">
        <v>5</v>
      </c>
      <c r="C51" s="319">
        <f t="shared" si="1"/>
        <v>1.5137753557372085E-3</v>
      </c>
    </row>
    <row r="52" spans="1:3" ht="15.75" x14ac:dyDescent="0.25">
      <c r="A52" s="316" t="s">
        <v>220</v>
      </c>
      <c r="B52" s="317">
        <v>4</v>
      </c>
      <c r="C52" s="319">
        <f t="shared" si="1"/>
        <v>1.2110202845897668E-3</v>
      </c>
    </row>
    <row r="53" spans="1:3" ht="63" x14ac:dyDescent="0.25">
      <c r="A53" s="316" t="s">
        <v>224</v>
      </c>
      <c r="B53" s="317">
        <v>4</v>
      </c>
      <c r="C53" s="319">
        <f t="shared" si="1"/>
        <v>1.2110202845897668E-3</v>
      </c>
    </row>
    <row r="54" spans="1:3" ht="47.25" x14ac:dyDescent="0.25">
      <c r="A54" s="316" t="s">
        <v>234</v>
      </c>
      <c r="B54" s="317">
        <v>4</v>
      </c>
      <c r="C54" s="319">
        <f t="shared" si="1"/>
        <v>1.2110202845897668E-3</v>
      </c>
    </row>
    <row r="55" spans="1:3" ht="31.5" x14ac:dyDescent="0.25">
      <c r="A55" s="316" t="s">
        <v>242</v>
      </c>
      <c r="B55" s="317">
        <v>4</v>
      </c>
      <c r="C55" s="319">
        <f t="shared" si="1"/>
        <v>1.2110202845897668E-3</v>
      </c>
    </row>
    <row r="56" spans="1:3" ht="31.5" x14ac:dyDescent="0.25">
      <c r="A56" s="316" t="s">
        <v>233</v>
      </c>
      <c r="B56" s="317">
        <v>3</v>
      </c>
      <c r="C56" s="319">
        <f t="shared" si="1"/>
        <v>9.0826521344232513E-4</v>
      </c>
    </row>
    <row r="57" spans="1:3" ht="15.75" x14ac:dyDescent="0.25">
      <c r="A57" s="316" t="s">
        <v>193</v>
      </c>
      <c r="B57" s="317">
        <v>2</v>
      </c>
      <c r="C57" s="319">
        <f t="shared" si="1"/>
        <v>6.0551014229488342E-4</v>
      </c>
    </row>
    <row r="58" spans="1:3" ht="15.75" x14ac:dyDescent="0.25">
      <c r="A58" s="316" t="s">
        <v>195</v>
      </c>
      <c r="B58" s="317">
        <v>2</v>
      </c>
      <c r="C58" s="319">
        <f t="shared" si="1"/>
        <v>6.0551014229488342E-4</v>
      </c>
    </row>
    <row r="59" spans="1:3" ht="63" x14ac:dyDescent="0.25">
      <c r="A59" s="316" t="s">
        <v>223</v>
      </c>
      <c r="B59" s="317">
        <v>2</v>
      </c>
      <c r="C59" s="319">
        <f t="shared" si="1"/>
        <v>6.0551014229488342E-4</v>
      </c>
    </row>
    <row r="60" spans="1:3" ht="47.25" x14ac:dyDescent="0.25">
      <c r="A60" s="316" t="s">
        <v>229</v>
      </c>
      <c r="B60" s="317">
        <v>2</v>
      </c>
      <c r="C60" s="319">
        <f t="shared" si="1"/>
        <v>6.0551014229488342E-4</v>
      </c>
    </row>
    <row r="61" spans="1:3" ht="31.5" x14ac:dyDescent="0.25">
      <c r="A61" s="320" t="s">
        <v>192</v>
      </c>
      <c r="B61" s="317">
        <v>1</v>
      </c>
      <c r="C61" s="319">
        <f t="shared" si="1"/>
        <v>3.0275507114744171E-4</v>
      </c>
    </row>
    <row r="62" spans="1:3" ht="31.5" x14ac:dyDescent="0.25">
      <c r="A62" s="316" t="s">
        <v>194</v>
      </c>
      <c r="B62" s="317">
        <v>1</v>
      </c>
      <c r="C62" s="319">
        <f t="shared" si="1"/>
        <v>3.0275507114744171E-4</v>
      </c>
    </row>
    <row r="63" spans="1:3" ht="31.5" x14ac:dyDescent="0.25">
      <c r="A63" s="316" t="s">
        <v>207</v>
      </c>
      <c r="B63" s="317">
        <v>1</v>
      </c>
      <c r="C63" s="319">
        <f t="shared" si="1"/>
        <v>3.0275507114744171E-4</v>
      </c>
    </row>
    <row r="64" spans="1:3" ht="31.5" x14ac:dyDescent="0.25">
      <c r="A64" s="316" t="s">
        <v>208</v>
      </c>
      <c r="B64" s="317">
        <v>1</v>
      </c>
      <c r="C64" s="319">
        <f t="shared" si="1"/>
        <v>3.0275507114744171E-4</v>
      </c>
    </row>
    <row r="65" spans="1:8" ht="47.25" x14ac:dyDescent="0.25">
      <c r="A65" s="316" t="s">
        <v>222</v>
      </c>
      <c r="B65" s="317">
        <v>1</v>
      </c>
      <c r="C65" s="319">
        <f t="shared" si="1"/>
        <v>3.0275507114744171E-4</v>
      </c>
    </row>
    <row r="66" spans="1:8" ht="31.5" x14ac:dyDescent="0.25">
      <c r="A66" s="316" t="s">
        <v>232</v>
      </c>
      <c r="B66" s="317">
        <v>1</v>
      </c>
      <c r="C66" s="319">
        <f t="shared" si="1"/>
        <v>3.0275507114744171E-4</v>
      </c>
    </row>
    <row r="67" spans="1:8" ht="31.5" x14ac:dyDescent="0.25">
      <c r="A67" s="316" t="s">
        <v>239</v>
      </c>
      <c r="B67" s="317">
        <v>1</v>
      </c>
      <c r="C67" s="319">
        <f t="shared" si="1"/>
        <v>3.0275507114744171E-4</v>
      </c>
    </row>
    <row r="68" spans="1:8" ht="47.25" x14ac:dyDescent="0.25">
      <c r="A68" s="316" t="s">
        <v>254</v>
      </c>
      <c r="B68" s="317">
        <v>0</v>
      </c>
      <c r="C68" s="319">
        <f t="shared" si="1"/>
        <v>0</v>
      </c>
    </row>
    <row r="69" spans="1:8" ht="47.25" x14ac:dyDescent="0.25">
      <c r="A69" s="316" t="s">
        <v>255</v>
      </c>
      <c r="B69" s="317">
        <v>0</v>
      </c>
      <c r="C69" s="319">
        <f>B69/B$73</f>
        <v>0</v>
      </c>
    </row>
    <row r="70" spans="1:8" ht="15.75" x14ac:dyDescent="0.25">
      <c r="A70" s="316" t="s">
        <v>256</v>
      </c>
      <c r="B70" s="317">
        <v>0</v>
      </c>
      <c r="C70" s="319">
        <f>B70/B$73</f>
        <v>0</v>
      </c>
    </row>
    <row r="71" spans="1:8" ht="31.5" x14ac:dyDescent="0.25">
      <c r="A71" s="316" t="s">
        <v>257</v>
      </c>
      <c r="B71" s="317">
        <v>0</v>
      </c>
      <c r="C71" s="319">
        <f>B71/B$73</f>
        <v>0</v>
      </c>
    </row>
    <row r="72" spans="1:8" ht="31.5" x14ac:dyDescent="0.25">
      <c r="A72" s="474" t="s">
        <v>258</v>
      </c>
      <c r="B72" s="475">
        <v>0</v>
      </c>
      <c r="C72" s="476">
        <f>B72/B$73</f>
        <v>0</v>
      </c>
    </row>
    <row r="73" spans="1:8" ht="15.75" x14ac:dyDescent="0.25">
      <c r="A73" s="316" t="s">
        <v>3</v>
      </c>
      <c r="B73" s="280">
        <f>SUM(B5:B72)</f>
        <v>3303</v>
      </c>
      <c r="C73" s="290"/>
    </row>
    <row r="74" spans="1:8" x14ac:dyDescent="0.25">
      <c r="A74" s="479" t="s">
        <v>159</v>
      </c>
      <c r="B74" s="479"/>
      <c r="C74" s="479"/>
      <c r="D74" s="479"/>
      <c r="E74" s="479"/>
      <c r="F74" s="479"/>
      <c r="G74" s="479"/>
      <c r="H74" s="479"/>
    </row>
    <row r="75" spans="1:8" x14ac:dyDescent="0.25">
      <c r="A75" s="480" t="s">
        <v>5</v>
      </c>
      <c r="B75" s="480"/>
      <c r="C75" s="480"/>
      <c r="D75" s="480"/>
      <c r="E75" s="480"/>
      <c r="F75" s="480"/>
      <c r="G75" s="480"/>
      <c r="H75" s="480"/>
    </row>
    <row r="76" spans="1:8" x14ac:dyDescent="0.25">
      <c r="A76" s="480" t="s">
        <v>366</v>
      </c>
      <c r="B76" s="480"/>
      <c r="C76" s="480"/>
      <c r="D76" s="480"/>
      <c r="E76" s="480"/>
      <c r="F76" s="480"/>
      <c r="G76" s="480"/>
      <c r="H76" s="480"/>
    </row>
  </sheetData>
  <autoFilter ref="A4:C73" xr:uid="{4566D0E3-A829-498B-AD84-4F8BB68CE94C}">
    <sortState xmlns:xlrd2="http://schemas.microsoft.com/office/spreadsheetml/2017/richdata2" ref="A5:C73">
      <sortCondition descending="1" ref="C4:C73"/>
    </sortState>
  </autoFilter>
  <mergeCells count="5">
    <mergeCell ref="A1:H1"/>
    <mergeCell ref="A2:I2"/>
    <mergeCell ref="A74:H74"/>
    <mergeCell ref="A75:H75"/>
    <mergeCell ref="A76:H76"/>
  </mergeCells>
  <conditionalFormatting sqref="A5:A73">
    <cfRule type="expression" dxfId="26" priority="1" stopIfTrue="1">
      <formula>MOD(ROW(),2)=0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P32"/>
  <sheetViews>
    <sheetView showGridLines="0" zoomScale="110" zoomScaleNormal="110" workbookViewId="0">
      <selection activeCell="O6" sqref="O6"/>
    </sheetView>
  </sheetViews>
  <sheetFormatPr baseColWidth="10" defaultRowHeight="15" x14ac:dyDescent="0.25"/>
  <cols>
    <col min="1" max="1" width="11.5703125" customWidth="1"/>
    <col min="2" max="2" width="20.42578125" bestFit="1" customWidth="1"/>
    <col min="3" max="5" width="8.28515625" hidden="1" customWidth="1"/>
    <col min="6" max="6" width="5.85546875" hidden="1" customWidth="1"/>
    <col min="7" max="7" width="7.140625" hidden="1" customWidth="1"/>
    <col min="8" max="8" width="5.85546875" hidden="1" customWidth="1"/>
    <col min="9" max="9" width="11.28515625" hidden="1" customWidth="1"/>
    <col min="10" max="13" width="11.28515625" bestFit="1" customWidth="1"/>
    <col min="14" max="14" width="11" bestFit="1" customWidth="1"/>
  </cols>
  <sheetData>
    <row r="1" spans="1:14" x14ac:dyDescent="0.25">
      <c r="A1" s="495" t="s">
        <v>30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x14ac:dyDescent="0.25">
      <c r="A2" s="495" t="s">
        <v>31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4" ht="15" customHeight="1" x14ac:dyDescent="0.25">
      <c r="A3" s="496" t="s">
        <v>311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4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</row>
    <row r="5" spans="1:14" ht="32.25" customHeight="1" x14ac:dyDescent="0.25">
      <c r="A5" s="176" t="s">
        <v>32</v>
      </c>
      <c r="B5" s="167" t="s">
        <v>33</v>
      </c>
      <c r="C5" s="168" t="s">
        <v>34</v>
      </c>
      <c r="D5" s="168" t="s">
        <v>35</v>
      </c>
      <c r="E5" s="168" t="s">
        <v>36</v>
      </c>
      <c r="F5" s="168" t="s">
        <v>37</v>
      </c>
      <c r="G5" s="168" t="s">
        <v>38</v>
      </c>
      <c r="H5" s="168" t="s">
        <v>39</v>
      </c>
      <c r="I5" s="168" t="s">
        <v>40</v>
      </c>
      <c r="J5" s="168" t="s">
        <v>41</v>
      </c>
      <c r="K5" s="168" t="s">
        <v>28</v>
      </c>
      <c r="L5" s="168" t="s">
        <v>79</v>
      </c>
      <c r="M5" s="168" t="s">
        <v>80</v>
      </c>
      <c r="N5" s="186" t="s">
        <v>272</v>
      </c>
    </row>
    <row r="6" spans="1:14" ht="15.75" x14ac:dyDescent="0.25">
      <c r="A6" s="177">
        <v>70230</v>
      </c>
      <c r="B6" s="183" t="s">
        <v>42</v>
      </c>
      <c r="C6" s="169" t="s">
        <v>43</v>
      </c>
      <c r="D6" s="169">
        <v>6113853</v>
      </c>
      <c r="E6" s="169">
        <v>11169303</v>
      </c>
      <c r="F6" s="169">
        <v>7644737</v>
      </c>
      <c r="G6" s="169">
        <v>9587694</v>
      </c>
      <c r="H6" s="169">
        <v>6235997</v>
      </c>
      <c r="I6" s="169">
        <v>7392244657</v>
      </c>
      <c r="J6" s="169">
        <v>7549833713</v>
      </c>
      <c r="K6" s="169">
        <v>11159614354</v>
      </c>
      <c r="L6" s="172">
        <v>10140333150</v>
      </c>
      <c r="M6" s="187" t="s">
        <v>181</v>
      </c>
      <c r="N6" s="326">
        <f>(L6-K6)/K6</f>
        <v>-9.1336597454611285E-2</v>
      </c>
    </row>
    <row r="7" spans="1:14" ht="15.75" x14ac:dyDescent="0.25">
      <c r="A7" s="177">
        <v>70204</v>
      </c>
      <c r="B7" s="184" t="s">
        <v>44</v>
      </c>
      <c r="C7" s="170">
        <v>10866644</v>
      </c>
      <c r="D7" s="170">
        <v>11713172</v>
      </c>
      <c r="E7" s="170">
        <v>11372302</v>
      </c>
      <c r="F7" s="170">
        <v>13697509</v>
      </c>
      <c r="G7" s="170">
        <v>18596987</v>
      </c>
      <c r="H7" s="170">
        <v>12556870</v>
      </c>
      <c r="I7" s="170">
        <v>13618966823</v>
      </c>
      <c r="J7" s="170">
        <v>16570037697</v>
      </c>
      <c r="K7" s="170">
        <v>16940899059</v>
      </c>
      <c r="L7" s="173">
        <v>15298920120</v>
      </c>
      <c r="M7" s="188" t="s">
        <v>181</v>
      </c>
      <c r="N7" s="326">
        <f t="shared" ref="N7:N26" si="0">(L7-K7)/K7</f>
        <v>-9.6923955055837743E-2</v>
      </c>
    </row>
    <row r="8" spans="1:14" ht="15.75" x14ac:dyDescent="0.25">
      <c r="A8" s="177">
        <v>70215</v>
      </c>
      <c r="B8" s="184" t="s">
        <v>45</v>
      </c>
      <c r="C8" s="170">
        <v>37006940</v>
      </c>
      <c r="D8" s="170">
        <v>38957102</v>
      </c>
      <c r="E8" s="170">
        <v>38550892</v>
      </c>
      <c r="F8" s="170">
        <v>44844557</v>
      </c>
      <c r="G8" s="170">
        <v>49368550</v>
      </c>
      <c r="H8" s="170">
        <v>46137728</v>
      </c>
      <c r="I8" s="170">
        <v>62128245458</v>
      </c>
      <c r="J8" s="170">
        <v>68585391368</v>
      </c>
      <c r="K8" s="170">
        <v>72865757899</v>
      </c>
      <c r="L8" s="173">
        <v>64249870904</v>
      </c>
      <c r="M8" s="188" t="s">
        <v>181</v>
      </c>
      <c r="N8" s="326">
        <f t="shared" si="0"/>
        <v>-0.11824329072295621</v>
      </c>
    </row>
    <row r="9" spans="1:14" ht="15.75" x14ac:dyDescent="0.25">
      <c r="A9" s="177">
        <v>70221</v>
      </c>
      <c r="B9" s="184" t="s">
        <v>46</v>
      </c>
      <c r="C9" s="170">
        <v>33829713</v>
      </c>
      <c r="D9" s="170">
        <v>55766880.637999997</v>
      </c>
      <c r="E9" s="170">
        <v>40093130.240000002</v>
      </c>
      <c r="F9" s="170">
        <v>28295404.269000001</v>
      </c>
      <c r="G9" s="170">
        <v>36009694.278999999</v>
      </c>
      <c r="H9" s="170">
        <v>22188070.850000001</v>
      </c>
      <c r="I9" s="170">
        <v>27987894989.32</v>
      </c>
      <c r="J9" s="170">
        <v>31423812465</v>
      </c>
      <c r="K9" s="170">
        <v>40098236037</v>
      </c>
      <c r="L9" s="173">
        <v>40883729446</v>
      </c>
      <c r="M9" s="189">
        <v>94115468788</v>
      </c>
      <c r="N9" s="326">
        <f t="shared" si="0"/>
        <v>1.9589226026681041E-2</v>
      </c>
    </row>
    <row r="10" spans="1:14" ht="15.75" x14ac:dyDescent="0.25">
      <c r="A10" s="177">
        <v>70233</v>
      </c>
      <c r="B10" s="184" t="s">
        <v>47</v>
      </c>
      <c r="C10" s="170">
        <v>11738112</v>
      </c>
      <c r="D10" s="170">
        <v>11527399</v>
      </c>
      <c r="E10" s="170">
        <v>12926411</v>
      </c>
      <c r="F10" s="170">
        <v>17495646</v>
      </c>
      <c r="G10" s="170">
        <v>16406883</v>
      </c>
      <c r="H10" s="170">
        <v>11181919</v>
      </c>
      <c r="I10" s="170">
        <v>17495064260.91</v>
      </c>
      <c r="J10" s="170">
        <v>19403757860</v>
      </c>
      <c r="K10" s="170">
        <v>18625610780</v>
      </c>
      <c r="L10" s="173">
        <v>16149273670</v>
      </c>
      <c r="M10" s="188" t="s">
        <v>181</v>
      </c>
      <c r="N10" s="326">
        <f t="shared" si="0"/>
        <v>-0.13295333716836102</v>
      </c>
    </row>
    <row r="11" spans="1:14" ht="15.75" x14ac:dyDescent="0.25">
      <c r="A11" s="177">
        <v>70235</v>
      </c>
      <c r="B11" s="184" t="s">
        <v>48</v>
      </c>
      <c r="C11" s="170">
        <v>21086353</v>
      </c>
      <c r="D11" s="170">
        <v>17471432</v>
      </c>
      <c r="E11" s="170">
        <v>20656409</v>
      </c>
      <c r="F11" s="170">
        <v>22419241</v>
      </c>
      <c r="G11" s="170">
        <v>18863120</v>
      </c>
      <c r="H11" s="170">
        <v>17717920</v>
      </c>
      <c r="I11" s="170">
        <v>29024813903</v>
      </c>
      <c r="J11" s="170">
        <v>43347048130</v>
      </c>
      <c r="K11" s="170">
        <v>44942942220</v>
      </c>
      <c r="L11" s="173">
        <v>34666909148</v>
      </c>
      <c r="M11" s="188">
        <v>38139570733</v>
      </c>
      <c r="N11" s="326">
        <f t="shared" si="0"/>
        <v>-0.22864620259389862</v>
      </c>
    </row>
    <row r="12" spans="1:14" ht="15.75" x14ac:dyDescent="0.25">
      <c r="A12" s="177">
        <v>70400</v>
      </c>
      <c r="B12" s="184" t="s">
        <v>49</v>
      </c>
      <c r="C12" s="170">
        <v>23034336</v>
      </c>
      <c r="D12" s="170">
        <v>24071295</v>
      </c>
      <c r="E12" s="170">
        <v>20396800</v>
      </c>
      <c r="F12" s="170">
        <v>20791862</v>
      </c>
      <c r="G12" s="170">
        <v>16054038</v>
      </c>
      <c r="H12" s="170">
        <v>12048158</v>
      </c>
      <c r="I12" s="170">
        <v>17129691978</v>
      </c>
      <c r="J12" s="170">
        <v>25760877472</v>
      </c>
      <c r="K12" s="170">
        <v>20102693492</v>
      </c>
      <c r="L12" s="173">
        <v>16311113625</v>
      </c>
      <c r="M12" s="188" t="s">
        <v>181</v>
      </c>
      <c r="N12" s="326">
        <f t="shared" si="0"/>
        <v>-0.18861053960300814</v>
      </c>
    </row>
    <row r="13" spans="1:14" ht="15.75" x14ac:dyDescent="0.25">
      <c r="A13" s="177">
        <v>70418</v>
      </c>
      <c r="B13" s="184" t="s">
        <v>50</v>
      </c>
      <c r="C13" s="170" t="s">
        <v>43</v>
      </c>
      <c r="D13" s="170">
        <v>11958061</v>
      </c>
      <c r="E13" s="170">
        <v>15568784</v>
      </c>
      <c r="F13" s="170">
        <v>22007133</v>
      </c>
      <c r="G13" s="170">
        <v>30839385</v>
      </c>
      <c r="H13" s="170">
        <v>24976072</v>
      </c>
      <c r="I13" s="170">
        <v>26349519394</v>
      </c>
      <c r="J13" s="170">
        <v>24848472566.580002</v>
      </c>
      <c r="K13" s="170">
        <v>30299359302</v>
      </c>
      <c r="L13" s="173">
        <v>28697780586</v>
      </c>
      <c r="M13" s="188" t="s">
        <v>181</v>
      </c>
      <c r="N13" s="326">
        <f t="shared" si="0"/>
        <v>-5.2858501067191969E-2</v>
      </c>
    </row>
    <row r="14" spans="1:14" ht="15.75" x14ac:dyDescent="0.25">
      <c r="A14" s="177">
        <v>70473</v>
      </c>
      <c r="B14" s="184" t="s">
        <v>51</v>
      </c>
      <c r="C14" s="170">
        <v>10674913</v>
      </c>
      <c r="D14" s="170">
        <v>20295641938</v>
      </c>
      <c r="E14" s="170">
        <v>19890813</v>
      </c>
      <c r="F14" s="170">
        <v>17762957</v>
      </c>
      <c r="G14" s="170">
        <v>20590477</v>
      </c>
      <c r="H14" s="170">
        <v>25005640</v>
      </c>
      <c r="I14" s="170">
        <v>17063417252</v>
      </c>
      <c r="J14" s="170">
        <v>16982409423</v>
      </c>
      <c r="K14" s="170">
        <v>19059942748</v>
      </c>
      <c r="L14" s="173">
        <v>21731243300</v>
      </c>
      <c r="M14" s="188">
        <v>26598549959.07</v>
      </c>
      <c r="N14" s="326">
        <f t="shared" si="0"/>
        <v>0.14015260105019492</v>
      </c>
    </row>
    <row r="15" spans="1:14" ht="15.75" x14ac:dyDescent="0.25">
      <c r="A15" s="177">
        <v>70508</v>
      </c>
      <c r="B15" s="184" t="s">
        <v>52</v>
      </c>
      <c r="C15" s="170">
        <v>19723959.114999998</v>
      </c>
      <c r="D15" s="170">
        <v>21266370</v>
      </c>
      <c r="E15" s="170">
        <v>28393713</v>
      </c>
      <c r="F15" s="170">
        <v>30284480</v>
      </c>
      <c r="G15" s="170">
        <v>28303504</v>
      </c>
      <c r="H15" s="170">
        <v>28389353</v>
      </c>
      <c r="I15" s="170">
        <v>26757261163.18</v>
      </c>
      <c r="J15" s="170">
        <v>36770206199.860001</v>
      </c>
      <c r="K15" s="170">
        <v>33649207184</v>
      </c>
      <c r="L15" s="173">
        <v>38177781873.760002</v>
      </c>
      <c r="M15" s="188" t="s">
        <v>181</v>
      </c>
      <c r="N15" s="326">
        <f t="shared" si="0"/>
        <v>0.13458191347561119</v>
      </c>
    </row>
    <row r="16" spans="1:14" ht="15.75" x14ac:dyDescent="0.25">
      <c r="A16" s="177">
        <v>70523</v>
      </c>
      <c r="B16" s="184" t="s">
        <v>53</v>
      </c>
      <c r="C16" s="170">
        <v>15401794</v>
      </c>
      <c r="D16" s="170">
        <v>15383673</v>
      </c>
      <c r="E16" s="170">
        <v>23597577</v>
      </c>
      <c r="F16" s="170">
        <v>23011107</v>
      </c>
      <c r="G16" s="170">
        <v>17726578</v>
      </c>
      <c r="H16" s="170">
        <v>13604216</v>
      </c>
      <c r="I16" s="170">
        <v>20920874542.950001</v>
      </c>
      <c r="J16" s="170">
        <v>57012015962</v>
      </c>
      <c r="K16" s="170">
        <v>52473831971</v>
      </c>
      <c r="L16" s="173">
        <v>19276674705.41</v>
      </c>
      <c r="M16" s="188" t="s">
        <v>181</v>
      </c>
      <c r="N16" s="326">
        <f t="shared" si="0"/>
        <v>-0.63264213835072347</v>
      </c>
    </row>
    <row r="17" spans="1:16" ht="15.75" x14ac:dyDescent="0.25">
      <c r="A17" s="177">
        <v>70670</v>
      </c>
      <c r="B17" s="184" t="s">
        <v>54</v>
      </c>
      <c r="C17" s="170">
        <v>38332832</v>
      </c>
      <c r="D17" s="170">
        <v>37105542</v>
      </c>
      <c r="E17" s="170">
        <v>41733288</v>
      </c>
      <c r="F17" s="170">
        <v>44335718</v>
      </c>
      <c r="G17" s="170">
        <v>45130939</v>
      </c>
      <c r="H17" s="170">
        <v>42960721</v>
      </c>
      <c r="I17" s="170">
        <v>52971400919</v>
      </c>
      <c r="J17" s="170">
        <v>22019617940</v>
      </c>
      <c r="K17" s="170">
        <v>18861635642</v>
      </c>
      <c r="L17" s="174">
        <v>55848458067</v>
      </c>
      <c r="M17" s="188" t="s">
        <v>181</v>
      </c>
      <c r="N17" s="326">
        <f t="shared" si="0"/>
        <v>1.9609551964114862</v>
      </c>
    </row>
    <row r="18" spans="1:16" ht="15.75" x14ac:dyDescent="0.25">
      <c r="A18" s="177">
        <v>70678</v>
      </c>
      <c r="B18" s="184" t="s">
        <v>55</v>
      </c>
      <c r="C18" s="170">
        <v>23921598</v>
      </c>
      <c r="D18" s="170">
        <v>24191412</v>
      </c>
      <c r="E18" s="170">
        <v>20477331</v>
      </c>
      <c r="F18" s="170">
        <v>25621382.133000001</v>
      </c>
      <c r="G18" s="170">
        <v>25753204.568</v>
      </c>
      <c r="H18" s="170">
        <v>24082609.726</v>
      </c>
      <c r="I18" s="170">
        <v>30161302747.200001</v>
      </c>
      <c r="J18" s="170">
        <v>27291764881</v>
      </c>
      <c r="K18" s="170">
        <v>28182410104</v>
      </c>
      <c r="L18" s="173">
        <v>37246413512</v>
      </c>
      <c r="M18" s="188" t="s">
        <v>181</v>
      </c>
      <c r="N18" s="326">
        <f t="shared" si="0"/>
        <v>0.32161917219115066</v>
      </c>
    </row>
    <row r="19" spans="1:16" ht="15.75" x14ac:dyDescent="0.25">
      <c r="A19" s="177">
        <v>70702</v>
      </c>
      <c r="B19" s="184" t="s">
        <v>56</v>
      </c>
      <c r="C19" s="170">
        <v>10116615</v>
      </c>
      <c r="D19" s="170">
        <v>14710655</v>
      </c>
      <c r="E19" s="170">
        <v>20821654</v>
      </c>
      <c r="F19" s="170">
        <v>18369518</v>
      </c>
      <c r="G19" s="170">
        <v>30776207.682</v>
      </c>
      <c r="H19" s="170">
        <v>16633420.233999999</v>
      </c>
      <c r="I19" s="171">
        <v>18983182009.59</v>
      </c>
      <c r="J19" s="170">
        <v>17775079780.110001</v>
      </c>
      <c r="K19" s="170">
        <v>19557143235</v>
      </c>
      <c r="L19" s="173">
        <v>21206381070.77</v>
      </c>
      <c r="M19" s="188" t="s">
        <v>181</v>
      </c>
      <c r="N19" s="326">
        <f t="shared" si="0"/>
        <v>8.4329179162449405E-2</v>
      </c>
    </row>
    <row r="20" spans="1:16" ht="15.75" x14ac:dyDescent="0.25">
      <c r="A20" s="177">
        <v>70742</v>
      </c>
      <c r="B20" s="184" t="s">
        <v>57</v>
      </c>
      <c r="C20" s="170">
        <v>36281711</v>
      </c>
      <c r="D20" s="170">
        <v>31331232</v>
      </c>
      <c r="E20" s="170">
        <v>31947627</v>
      </c>
      <c r="F20" s="170">
        <v>31063846</v>
      </c>
      <c r="G20" s="170">
        <v>29540129</v>
      </c>
      <c r="H20" s="170">
        <v>29543071</v>
      </c>
      <c r="I20" s="170">
        <v>35761092852</v>
      </c>
      <c r="J20" s="170">
        <v>59972622360</v>
      </c>
      <c r="K20" s="170">
        <v>47453601416</v>
      </c>
      <c r="L20" s="173">
        <v>49748178131</v>
      </c>
      <c r="M20" s="188" t="s">
        <v>181</v>
      </c>
      <c r="N20" s="326">
        <f t="shared" si="0"/>
        <v>4.8354111100750601E-2</v>
      </c>
    </row>
    <row r="21" spans="1:16" ht="15.75" x14ac:dyDescent="0.25">
      <c r="A21" s="177">
        <v>70708</v>
      </c>
      <c r="B21" s="184" t="s">
        <v>58</v>
      </c>
      <c r="C21" s="170">
        <v>35152503</v>
      </c>
      <c r="D21" s="170">
        <v>40013505</v>
      </c>
      <c r="E21" s="170">
        <v>65029750</v>
      </c>
      <c r="F21" s="170">
        <v>80266647</v>
      </c>
      <c r="G21" s="170">
        <v>74218230</v>
      </c>
      <c r="H21" s="170">
        <v>68448876</v>
      </c>
      <c r="I21" s="170">
        <v>80770460698</v>
      </c>
      <c r="J21" s="170">
        <v>85802067590</v>
      </c>
      <c r="K21" s="170">
        <v>83856938172</v>
      </c>
      <c r="L21" s="173">
        <v>83606970245</v>
      </c>
      <c r="M21" s="188">
        <v>90726016279</v>
      </c>
      <c r="N21" s="326">
        <f t="shared" si="0"/>
        <v>-2.9808854514493206E-3</v>
      </c>
      <c r="O21" t="s">
        <v>182</v>
      </c>
    </row>
    <row r="22" spans="1:16" ht="15.75" x14ac:dyDescent="0.25">
      <c r="A22" s="177">
        <v>70713</v>
      </c>
      <c r="B22" s="184" t="s">
        <v>59</v>
      </c>
      <c r="C22" s="170">
        <v>36527291</v>
      </c>
      <c r="D22" s="170">
        <v>40541068478</v>
      </c>
      <c r="E22" s="170">
        <v>37186559</v>
      </c>
      <c r="F22" s="170">
        <v>66921723</v>
      </c>
      <c r="G22" s="170">
        <v>58315736</v>
      </c>
      <c r="H22" s="170">
        <v>63978912</v>
      </c>
      <c r="I22" s="170">
        <v>69723399953</v>
      </c>
      <c r="J22" s="170">
        <v>70796648514</v>
      </c>
      <c r="K22" s="170">
        <v>82809071690</v>
      </c>
      <c r="L22" s="173">
        <v>90021563910</v>
      </c>
      <c r="M22" s="188">
        <v>90411223009</v>
      </c>
      <c r="N22" s="326">
        <f t="shared" si="0"/>
        <v>8.7097851392421516E-2</v>
      </c>
      <c r="O22" t="s">
        <v>183</v>
      </c>
    </row>
    <row r="23" spans="1:16" ht="15.75" x14ac:dyDescent="0.25">
      <c r="A23" s="177">
        <v>70717</v>
      </c>
      <c r="B23" s="184" t="s">
        <v>60</v>
      </c>
      <c r="C23" s="170">
        <v>21218601</v>
      </c>
      <c r="D23" s="170">
        <v>15534685</v>
      </c>
      <c r="E23" s="170">
        <v>25401780.342</v>
      </c>
      <c r="F23" s="170">
        <v>25890834.715999998</v>
      </c>
      <c r="G23" s="170">
        <v>23132019</v>
      </c>
      <c r="H23" s="170">
        <v>18325879</v>
      </c>
      <c r="I23" s="170">
        <v>31571694199.59</v>
      </c>
      <c r="J23" s="170">
        <v>29899046506</v>
      </c>
      <c r="K23" s="170">
        <v>29565636918</v>
      </c>
      <c r="L23" s="173">
        <v>28461582687</v>
      </c>
      <c r="M23" s="189">
        <v>30552062227.799999</v>
      </c>
      <c r="N23" s="326">
        <f t="shared" si="0"/>
        <v>-3.7342480869330952E-2</v>
      </c>
      <c r="O23" t="s">
        <v>182</v>
      </c>
      <c r="P23" s="1"/>
    </row>
    <row r="24" spans="1:16" ht="15.75" x14ac:dyDescent="0.25">
      <c r="A24" s="177">
        <v>70820</v>
      </c>
      <c r="B24" s="184" t="s">
        <v>61</v>
      </c>
      <c r="C24" s="170">
        <v>59178886000</v>
      </c>
      <c r="D24" s="170">
        <v>30216070</v>
      </c>
      <c r="E24" s="170">
        <v>36253630</v>
      </c>
      <c r="F24" s="170">
        <v>38531388</v>
      </c>
      <c r="G24" s="170">
        <v>35814975</v>
      </c>
      <c r="H24" s="170">
        <v>27695008</v>
      </c>
      <c r="I24" s="170">
        <v>37087085319</v>
      </c>
      <c r="J24" s="170">
        <v>36385799251</v>
      </c>
      <c r="K24" s="170">
        <v>52628120487</v>
      </c>
      <c r="L24" s="175">
        <v>48339186325</v>
      </c>
      <c r="M24" s="188">
        <v>55831496890</v>
      </c>
      <c r="N24" s="326">
        <f t="shared" si="0"/>
        <v>-8.1495104182172651E-2</v>
      </c>
      <c r="O24" t="s">
        <v>182</v>
      </c>
    </row>
    <row r="25" spans="1:16" ht="15.75" x14ac:dyDescent="0.25">
      <c r="A25" s="177">
        <v>70001</v>
      </c>
      <c r="B25" s="184" t="s">
        <v>62</v>
      </c>
      <c r="C25" s="170">
        <v>315160085</v>
      </c>
      <c r="D25" s="170">
        <v>325154388.19499999</v>
      </c>
      <c r="E25" s="170">
        <v>336851560.01599997</v>
      </c>
      <c r="F25" s="170">
        <v>341929296.292</v>
      </c>
      <c r="G25" s="170">
        <v>399898080.29699999</v>
      </c>
      <c r="H25" s="170">
        <v>464405515</v>
      </c>
      <c r="I25" s="170">
        <v>516272555366.60999</v>
      </c>
      <c r="J25" s="170">
        <v>501245092291.91998</v>
      </c>
      <c r="K25" s="170">
        <v>583590488820.31006</v>
      </c>
      <c r="L25" s="173">
        <v>545944920141.84003</v>
      </c>
      <c r="M25" s="188">
        <v>602929324059.03003</v>
      </c>
      <c r="N25" s="326">
        <f t="shared" si="0"/>
        <v>-6.4506823534029978E-2</v>
      </c>
      <c r="O25" t="s">
        <v>182</v>
      </c>
    </row>
    <row r="26" spans="1:16" ht="16.5" thickBot="1" x14ac:dyDescent="0.3">
      <c r="A26" s="179">
        <v>70823</v>
      </c>
      <c r="B26" s="185" t="s">
        <v>63</v>
      </c>
      <c r="C26" s="180">
        <v>24729213</v>
      </c>
      <c r="D26" s="180">
        <v>14243826</v>
      </c>
      <c r="E26" s="180">
        <v>24925285714</v>
      </c>
      <c r="F26" s="180">
        <v>27911673</v>
      </c>
      <c r="G26" s="180">
        <v>31078995.210999999</v>
      </c>
      <c r="H26" s="180">
        <v>22837324.326000001</v>
      </c>
      <c r="I26" s="180">
        <v>26411905709.07</v>
      </c>
      <c r="J26" s="180">
        <v>24701026410.439999</v>
      </c>
      <c r="K26" s="180">
        <v>22795227940</v>
      </c>
      <c r="L26" s="181">
        <v>24078929806</v>
      </c>
      <c r="M26" s="190">
        <v>23861949555.130001</v>
      </c>
      <c r="N26" s="327">
        <f t="shared" si="0"/>
        <v>5.6314500095321268E-2</v>
      </c>
      <c r="O26" t="s">
        <v>182</v>
      </c>
    </row>
    <row r="27" spans="1:16" ht="17.25" thickTop="1" thickBot="1" x14ac:dyDescent="0.3">
      <c r="A27" s="324"/>
      <c r="B27" s="447" t="s">
        <v>354</v>
      </c>
      <c r="C27" s="178">
        <f t="shared" ref="C27:K27" si="1">SUBTOTAL(109,C6:C26)</f>
        <v>59903689213.114998</v>
      </c>
      <c r="D27" s="178">
        <f t="shared" si="1"/>
        <v>61583440968.833</v>
      </c>
      <c r="E27" s="178">
        <f t="shared" si="1"/>
        <v>25783605027.598</v>
      </c>
      <c r="F27" s="325">
        <f>SUBTOTAL(109,F6:F26)</f>
        <v>949096659.41000009</v>
      </c>
      <c r="G27" s="325">
        <f t="shared" si="1"/>
        <v>1016005426.0369999</v>
      </c>
      <c r="H27" s="325">
        <f t="shared" si="1"/>
        <v>998953280.13599992</v>
      </c>
      <c r="I27" s="178">
        <f>SUBTOTAL(109,I6:I26)</f>
        <v>1165582074194.4202</v>
      </c>
      <c r="J27" s="178">
        <f t="shared" si="1"/>
        <v>1224142628380.9099</v>
      </c>
      <c r="K27" s="178">
        <f t="shared" si="1"/>
        <v>1329518369470.3101</v>
      </c>
      <c r="L27" s="178">
        <f>SUBTOTAL(109,L6:L26)</f>
        <v>1290086214423.78</v>
      </c>
      <c r="M27" s="178">
        <f>SUBTOTAL(109,M6:M26)</f>
        <v>1053165661500.03</v>
      </c>
      <c r="N27" s="328">
        <f>(L27-K27)/K27</f>
        <v>-2.965897722965655E-2</v>
      </c>
      <c r="O27" s="1"/>
    </row>
    <row r="28" spans="1:16" s="46" customFormat="1" ht="15.75" thickTop="1" x14ac:dyDescent="0.25">
      <c r="A28" s="182" t="s">
        <v>64</v>
      </c>
      <c r="B28" s="67"/>
    </row>
    <row r="29" spans="1:16" s="46" customFormat="1" x14ac:dyDescent="0.25">
      <c r="A29" s="66" t="s">
        <v>65</v>
      </c>
      <c r="B29" s="67"/>
      <c r="J29" s="259"/>
    </row>
    <row r="30" spans="1:16" x14ac:dyDescent="0.25">
      <c r="A30" s="67" t="s">
        <v>66</v>
      </c>
      <c r="J30" s="1"/>
      <c r="K30" s="1"/>
    </row>
    <row r="31" spans="1:16" x14ac:dyDescent="0.25">
      <c r="A31" s="144" t="s">
        <v>187</v>
      </c>
    </row>
    <row r="32" spans="1:16" x14ac:dyDescent="0.25">
      <c r="A32" s="67" t="s">
        <v>67</v>
      </c>
    </row>
  </sheetData>
  <mergeCells count="4">
    <mergeCell ref="A4:L4"/>
    <mergeCell ref="A1:N1"/>
    <mergeCell ref="A2:N2"/>
    <mergeCell ref="A3:N3"/>
  </mergeCells>
  <pageMargins left="0.7" right="0.7" top="0.75" bottom="0.75" header="0.3" footer="0.3"/>
  <pageSetup orientation="portrait" r:id="rId1"/>
  <ignoredErrors>
    <ignoredError sqref="C5:L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P32"/>
  <sheetViews>
    <sheetView showGridLines="0" zoomScaleNormal="100" workbookViewId="0">
      <pane xSplit="2" topLeftCell="I1" activePane="topRight" state="frozen"/>
      <selection activeCell="J5" sqref="J5"/>
      <selection pane="topRight" activeCell="M40" sqref="M40"/>
    </sheetView>
  </sheetViews>
  <sheetFormatPr baseColWidth="10" defaultRowHeight="15" x14ac:dyDescent="0.25"/>
  <cols>
    <col min="1" max="1" width="11" customWidth="1"/>
    <col min="2" max="2" width="18.5703125" bestFit="1" customWidth="1"/>
    <col min="3" max="4" width="10.140625" hidden="1" customWidth="1"/>
    <col min="5" max="5" width="11.5703125" hidden="1" customWidth="1"/>
    <col min="6" max="8" width="10.140625" hidden="1" customWidth="1"/>
    <col min="9" max="12" width="9.42578125" bestFit="1" customWidth="1"/>
    <col min="13" max="13" width="10.28515625" customWidth="1"/>
    <col min="14" max="14" width="12.42578125" customWidth="1"/>
  </cols>
  <sheetData>
    <row r="1" spans="1:15" x14ac:dyDescent="0.25">
      <c r="A1" s="495" t="s">
        <v>30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5" x14ac:dyDescent="0.25">
      <c r="A2" s="495" t="s">
        <v>31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5" ht="15" customHeight="1" x14ac:dyDescent="0.25">
      <c r="A3" s="496" t="s">
        <v>310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5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ht="27.75" customHeight="1" x14ac:dyDescent="0.25">
      <c r="A5" s="176" t="s">
        <v>32</v>
      </c>
      <c r="B5" s="191" t="s">
        <v>68</v>
      </c>
      <c r="C5" s="168" t="s">
        <v>34</v>
      </c>
      <c r="D5" s="168" t="s">
        <v>35</v>
      </c>
      <c r="E5" s="168" t="s">
        <v>36</v>
      </c>
      <c r="F5" s="168" t="s">
        <v>37</v>
      </c>
      <c r="G5" s="168" t="s">
        <v>38</v>
      </c>
      <c r="H5" s="168" t="s">
        <v>39</v>
      </c>
      <c r="I5" s="168" t="s">
        <v>40</v>
      </c>
      <c r="J5" s="168" t="s">
        <v>41</v>
      </c>
      <c r="K5" s="168" t="s">
        <v>28</v>
      </c>
      <c r="L5" s="191">
        <v>2020</v>
      </c>
      <c r="M5" s="191" t="s">
        <v>80</v>
      </c>
      <c r="N5" s="186" t="s">
        <v>272</v>
      </c>
    </row>
    <row r="6" spans="1:15" ht="15.75" x14ac:dyDescent="0.25">
      <c r="A6" s="220">
        <v>70230</v>
      </c>
      <c r="B6" s="224" t="s">
        <v>42</v>
      </c>
      <c r="C6" s="221" t="s">
        <v>71</v>
      </c>
      <c r="D6" s="194">
        <v>911159</v>
      </c>
      <c r="E6" s="194">
        <v>272979</v>
      </c>
      <c r="F6" s="194">
        <v>344616</v>
      </c>
      <c r="G6" s="194">
        <v>1339985</v>
      </c>
      <c r="H6" s="194">
        <v>333764</v>
      </c>
      <c r="I6" s="194">
        <v>479131249</v>
      </c>
      <c r="J6" s="194">
        <v>255257026</v>
      </c>
      <c r="K6" s="195">
        <v>320293064</v>
      </c>
      <c r="L6" s="196">
        <v>355363860</v>
      </c>
      <c r="M6" s="197" t="s">
        <v>70</v>
      </c>
      <c r="N6" s="216">
        <f>(L6-K6)/K6</f>
        <v>0.10949595836393135</v>
      </c>
    </row>
    <row r="7" spans="1:15" ht="15.75" x14ac:dyDescent="0.25">
      <c r="A7" s="220">
        <v>70204</v>
      </c>
      <c r="B7" s="224" t="s">
        <v>44</v>
      </c>
      <c r="C7" s="212">
        <v>2341674</v>
      </c>
      <c r="D7" s="194">
        <v>1990731</v>
      </c>
      <c r="E7" s="194">
        <v>871807</v>
      </c>
      <c r="F7" s="194">
        <v>882415</v>
      </c>
      <c r="G7" s="194">
        <v>1027692</v>
      </c>
      <c r="H7" s="194">
        <v>1083951</v>
      </c>
      <c r="I7" s="194">
        <v>1411231302</v>
      </c>
      <c r="J7" s="194">
        <v>771605684</v>
      </c>
      <c r="K7" s="198">
        <v>805704908.76999998</v>
      </c>
      <c r="L7" s="199">
        <v>846824685</v>
      </c>
      <c r="M7" s="197" t="s">
        <v>70</v>
      </c>
      <c r="N7" s="216">
        <f t="shared" ref="N7:N26" si="0">(L7-K7)/K7</f>
        <v>5.1035777221183902E-2</v>
      </c>
    </row>
    <row r="8" spans="1:15" ht="15.75" x14ac:dyDescent="0.25">
      <c r="A8" s="220">
        <v>70215</v>
      </c>
      <c r="B8" s="224" t="s">
        <v>45</v>
      </c>
      <c r="C8" s="212">
        <v>2915901</v>
      </c>
      <c r="D8" s="194">
        <v>3523593</v>
      </c>
      <c r="E8" s="193">
        <v>3523593</v>
      </c>
      <c r="F8" s="194">
        <v>2976065</v>
      </c>
      <c r="G8" s="198">
        <v>3759560</v>
      </c>
      <c r="H8" s="198">
        <v>3418998</v>
      </c>
      <c r="I8" s="194">
        <v>4125671146</v>
      </c>
      <c r="J8" s="194">
        <v>3333510167</v>
      </c>
      <c r="K8" s="198">
        <v>4901600633</v>
      </c>
      <c r="L8" s="199">
        <v>4061742418</v>
      </c>
      <c r="M8" s="197" t="s">
        <v>70</v>
      </c>
      <c r="N8" s="216">
        <f t="shared" si="0"/>
        <v>-0.17134366462776651</v>
      </c>
    </row>
    <row r="9" spans="1:15" ht="15.75" x14ac:dyDescent="0.25">
      <c r="A9" s="220">
        <v>70221</v>
      </c>
      <c r="B9" s="224" t="s">
        <v>46</v>
      </c>
      <c r="C9" s="222">
        <v>4138859</v>
      </c>
      <c r="D9" s="198">
        <v>12499497.041999999</v>
      </c>
      <c r="E9" s="198">
        <v>2560267.5090000001</v>
      </c>
      <c r="F9" s="198">
        <v>983530.07799999998</v>
      </c>
      <c r="G9" s="198">
        <v>2522320.298</v>
      </c>
      <c r="H9" s="198">
        <v>4019121.4959999998</v>
      </c>
      <c r="I9" s="194">
        <v>2541212405</v>
      </c>
      <c r="J9" s="194">
        <v>3020207755</v>
      </c>
      <c r="K9" s="198">
        <v>4707668713</v>
      </c>
      <c r="L9" s="202">
        <v>2771883511</v>
      </c>
      <c r="M9" s="203">
        <v>5145761343</v>
      </c>
      <c r="N9" s="216">
        <f t="shared" si="0"/>
        <v>-0.41119826394207021</v>
      </c>
      <c r="O9" t="s">
        <v>184</v>
      </c>
    </row>
    <row r="10" spans="1:15" ht="15.75" x14ac:dyDescent="0.25">
      <c r="A10" s="220">
        <v>70233</v>
      </c>
      <c r="B10" s="224" t="s">
        <v>47</v>
      </c>
      <c r="C10" s="222">
        <v>1653322</v>
      </c>
      <c r="D10" s="198">
        <v>860283</v>
      </c>
      <c r="E10" s="198">
        <v>589217</v>
      </c>
      <c r="F10" s="198">
        <v>712286</v>
      </c>
      <c r="G10" s="198">
        <v>1286276</v>
      </c>
      <c r="H10" s="198">
        <v>923774</v>
      </c>
      <c r="I10" s="194">
        <v>872935318</v>
      </c>
      <c r="J10" s="194">
        <v>934670220</v>
      </c>
      <c r="K10" s="198">
        <v>984674848</v>
      </c>
      <c r="L10" s="202">
        <v>835521146</v>
      </c>
      <c r="M10" s="197" t="s">
        <v>70</v>
      </c>
      <c r="N10" s="216">
        <f t="shared" si="0"/>
        <v>-0.15147508063494275</v>
      </c>
    </row>
    <row r="11" spans="1:15" ht="15.75" x14ac:dyDescent="0.25">
      <c r="A11" s="220">
        <v>70235</v>
      </c>
      <c r="B11" s="224" t="s">
        <v>48</v>
      </c>
      <c r="C11" s="222">
        <v>1754235</v>
      </c>
      <c r="D11" s="198">
        <v>1622179</v>
      </c>
      <c r="E11" s="198">
        <v>1854820</v>
      </c>
      <c r="F11" s="198">
        <v>1325836</v>
      </c>
      <c r="G11" s="198">
        <v>2227021</v>
      </c>
      <c r="H11" s="198">
        <v>1646409</v>
      </c>
      <c r="I11" s="194">
        <v>1582930323</v>
      </c>
      <c r="J11" s="194">
        <v>1425609194</v>
      </c>
      <c r="K11" s="198">
        <v>1087125640</v>
      </c>
      <c r="L11" s="199">
        <v>1151540367</v>
      </c>
      <c r="M11" s="201">
        <v>1470620447</v>
      </c>
      <c r="N11" s="216">
        <f t="shared" si="0"/>
        <v>5.9252329841102819E-2</v>
      </c>
      <c r="O11" t="s">
        <v>184</v>
      </c>
    </row>
    <row r="12" spans="1:15" ht="15.75" x14ac:dyDescent="0.25">
      <c r="A12" s="220">
        <v>70400</v>
      </c>
      <c r="B12" s="224" t="s">
        <v>49</v>
      </c>
      <c r="C12" s="222">
        <v>2814494</v>
      </c>
      <c r="D12" s="198">
        <v>2229479</v>
      </c>
      <c r="E12" s="198">
        <v>1678381</v>
      </c>
      <c r="F12" s="198">
        <v>1618363</v>
      </c>
      <c r="G12" s="198">
        <v>1607129</v>
      </c>
      <c r="H12" s="198">
        <v>1071281</v>
      </c>
      <c r="I12" s="194">
        <v>1162824038</v>
      </c>
      <c r="J12" s="194">
        <v>1076891060</v>
      </c>
      <c r="K12" s="198">
        <v>1037454384</v>
      </c>
      <c r="L12" s="199">
        <v>780715186</v>
      </c>
      <c r="M12" s="197" t="s">
        <v>70</v>
      </c>
      <c r="N12" s="216">
        <f t="shared" si="0"/>
        <v>-0.24747034853727121</v>
      </c>
    </row>
    <row r="13" spans="1:15" ht="15.75" x14ac:dyDescent="0.25">
      <c r="A13" s="220">
        <v>70418</v>
      </c>
      <c r="B13" s="224" t="s">
        <v>50</v>
      </c>
      <c r="C13" s="222">
        <v>826623</v>
      </c>
      <c r="D13" s="198">
        <v>800932</v>
      </c>
      <c r="E13" s="198">
        <v>15568784</v>
      </c>
      <c r="F13" s="198">
        <v>2528826</v>
      </c>
      <c r="G13" s="198">
        <v>2463247</v>
      </c>
      <c r="H13" s="198">
        <v>2138240</v>
      </c>
      <c r="I13" s="194">
        <v>2374556981</v>
      </c>
      <c r="J13" s="194">
        <v>1475831168.9000001</v>
      </c>
      <c r="K13" s="198">
        <v>2363231606</v>
      </c>
      <c r="L13" s="199">
        <v>1263445230</v>
      </c>
      <c r="M13" s="197" t="s">
        <v>70</v>
      </c>
      <c r="N13" s="216">
        <f t="shared" si="0"/>
        <v>-0.46537392831399021</v>
      </c>
    </row>
    <row r="14" spans="1:15" ht="15.75" x14ac:dyDescent="0.25">
      <c r="A14" s="220">
        <v>70473</v>
      </c>
      <c r="B14" s="224" t="s">
        <v>51</v>
      </c>
      <c r="C14" s="222">
        <v>1212241</v>
      </c>
      <c r="D14" s="198">
        <v>1538588393</v>
      </c>
      <c r="E14" s="198">
        <v>1135549</v>
      </c>
      <c r="F14" s="198">
        <v>1254411</v>
      </c>
      <c r="G14" s="198">
        <v>2071270</v>
      </c>
      <c r="H14" s="198">
        <v>1368187</v>
      </c>
      <c r="I14" s="194">
        <v>1313091086</v>
      </c>
      <c r="J14" s="194">
        <v>1142010414</v>
      </c>
      <c r="K14" s="198">
        <v>1229911883</v>
      </c>
      <c r="L14" s="199">
        <v>941610310</v>
      </c>
      <c r="M14" s="200">
        <v>1514591464</v>
      </c>
      <c r="N14" s="216">
        <f t="shared" si="0"/>
        <v>-0.23440831573785192</v>
      </c>
      <c r="O14" t="s">
        <v>184</v>
      </c>
    </row>
    <row r="15" spans="1:15" ht="15.75" x14ac:dyDescent="0.25">
      <c r="A15" s="220">
        <v>70508</v>
      </c>
      <c r="B15" s="224" t="s">
        <v>52</v>
      </c>
      <c r="C15" s="222">
        <v>2312968</v>
      </c>
      <c r="D15" s="198">
        <v>1748979</v>
      </c>
      <c r="E15" s="198">
        <v>3384531</v>
      </c>
      <c r="F15" s="198">
        <v>3368797</v>
      </c>
      <c r="G15" s="198">
        <v>3445967</v>
      </c>
      <c r="H15" s="198">
        <v>2297943</v>
      </c>
      <c r="I15" s="194">
        <v>1691654287</v>
      </c>
      <c r="J15" s="194">
        <v>4556182528</v>
      </c>
      <c r="K15" s="198">
        <v>1646430291</v>
      </c>
      <c r="L15" s="202">
        <v>1489886241.76</v>
      </c>
      <c r="M15" s="197" t="s">
        <v>70</v>
      </c>
      <c r="N15" s="216">
        <f t="shared" si="0"/>
        <v>-9.5080885049144179E-2</v>
      </c>
    </row>
    <row r="16" spans="1:15" ht="15.75" x14ac:dyDescent="0.25">
      <c r="A16" s="220">
        <v>70523</v>
      </c>
      <c r="B16" s="224" t="s">
        <v>53</v>
      </c>
      <c r="C16" s="222">
        <v>2409003</v>
      </c>
      <c r="D16" s="198">
        <v>3074255</v>
      </c>
      <c r="E16" s="198">
        <v>1199470</v>
      </c>
      <c r="F16" s="198">
        <v>1348431</v>
      </c>
      <c r="G16" s="198">
        <v>1574344</v>
      </c>
      <c r="H16" s="198">
        <v>1437488</v>
      </c>
      <c r="I16" s="194">
        <v>3418034877</v>
      </c>
      <c r="J16" s="194">
        <v>3622432163</v>
      </c>
      <c r="K16" s="198">
        <v>1744092456.72</v>
      </c>
      <c r="L16" s="202">
        <v>1736868734</v>
      </c>
      <c r="M16" s="197" t="s">
        <v>70</v>
      </c>
      <c r="N16" s="216">
        <f t="shared" si="0"/>
        <v>-4.141823268695978E-3</v>
      </c>
    </row>
    <row r="17" spans="1:16" ht="15.75" x14ac:dyDescent="0.25">
      <c r="A17" s="220">
        <v>70670</v>
      </c>
      <c r="B17" s="224" t="s">
        <v>54</v>
      </c>
      <c r="C17" s="222">
        <v>9033333</v>
      </c>
      <c r="D17" s="198">
        <v>3151648</v>
      </c>
      <c r="E17" s="198">
        <v>3316267</v>
      </c>
      <c r="F17" s="198">
        <v>3433504</v>
      </c>
      <c r="G17" s="195">
        <v>3020504</v>
      </c>
      <c r="H17" s="198">
        <v>3130897</v>
      </c>
      <c r="I17" s="194">
        <v>2664262194</v>
      </c>
      <c r="J17" s="194">
        <v>1881612327</v>
      </c>
      <c r="K17" s="198">
        <v>2797025123</v>
      </c>
      <c r="L17" s="202">
        <v>2779082843</v>
      </c>
      <c r="M17" s="197" t="s">
        <v>70</v>
      </c>
      <c r="N17" s="216">
        <f t="shared" si="0"/>
        <v>-6.4147725569070621E-3</v>
      </c>
    </row>
    <row r="18" spans="1:16" ht="15.75" x14ac:dyDescent="0.25">
      <c r="A18" s="220">
        <v>70678</v>
      </c>
      <c r="B18" s="224" t="s">
        <v>55</v>
      </c>
      <c r="C18" s="222">
        <v>3087119</v>
      </c>
      <c r="D18" s="198">
        <v>1761079</v>
      </c>
      <c r="E18" s="198">
        <v>1700622</v>
      </c>
      <c r="F18" s="198">
        <v>1136160.1869999999</v>
      </c>
      <c r="G18" s="198">
        <v>1891487.5220000001</v>
      </c>
      <c r="H18" s="198">
        <v>1449442.534</v>
      </c>
      <c r="I18" s="194">
        <v>2690900717.5</v>
      </c>
      <c r="J18" s="194">
        <v>1968249189</v>
      </c>
      <c r="K18" s="198">
        <v>1742363792</v>
      </c>
      <c r="L18" s="202">
        <v>1322449195</v>
      </c>
      <c r="M18" s="197" t="s">
        <v>70</v>
      </c>
      <c r="N18" s="216">
        <f t="shared" si="0"/>
        <v>-0.24100282554540137</v>
      </c>
    </row>
    <row r="19" spans="1:16" ht="15.75" x14ac:dyDescent="0.25">
      <c r="A19" s="220">
        <v>70702</v>
      </c>
      <c r="B19" s="224" t="s">
        <v>56</v>
      </c>
      <c r="C19" s="222">
        <v>1304667</v>
      </c>
      <c r="D19" s="198">
        <v>1380490</v>
      </c>
      <c r="E19" s="198">
        <v>735096</v>
      </c>
      <c r="F19" s="198">
        <v>786960</v>
      </c>
      <c r="G19" s="198">
        <v>1219205.027</v>
      </c>
      <c r="H19" s="198">
        <v>1640925.405</v>
      </c>
      <c r="I19" s="194">
        <v>1898758800.8900001</v>
      </c>
      <c r="J19" s="194">
        <v>1040508723.21</v>
      </c>
      <c r="K19" s="198">
        <v>19557143238.439999</v>
      </c>
      <c r="L19" s="202">
        <v>1184505332.3699999</v>
      </c>
      <c r="M19" s="197" t="s">
        <v>70</v>
      </c>
      <c r="N19" s="216">
        <f t="shared" si="0"/>
        <v>-0.93943362187776858</v>
      </c>
    </row>
    <row r="20" spans="1:16" ht="15.75" x14ac:dyDescent="0.25">
      <c r="A20" s="220">
        <v>70742</v>
      </c>
      <c r="B20" s="224" t="s">
        <v>57</v>
      </c>
      <c r="C20" s="222">
        <v>2449768</v>
      </c>
      <c r="D20" s="198">
        <v>1423742</v>
      </c>
      <c r="E20" s="198">
        <v>1561624</v>
      </c>
      <c r="F20" s="198">
        <v>1513112</v>
      </c>
      <c r="G20" s="198">
        <v>1600282</v>
      </c>
      <c r="H20" s="198">
        <v>1580622</v>
      </c>
      <c r="I20" s="194">
        <v>1515889057</v>
      </c>
      <c r="J20" s="194">
        <v>1470837827</v>
      </c>
      <c r="K20" s="198">
        <v>1489055997</v>
      </c>
      <c r="L20" s="202">
        <v>1491387377</v>
      </c>
      <c r="M20" s="197" t="s">
        <v>70</v>
      </c>
      <c r="N20" s="216">
        <f t="shared" si="0"/>
        <v>1.5656765122984155E-3</v>
      </c>
    </row>
    <row r="21" spans="1:16" ht="15.75" x14ac:dyDescent="0.25">
      <c r="A21" s="192">
        <v>70708</v>
      </c>
      <c r="B21" s="226" t="s">
        <v>58</v>
      </c>
      <c r="C21" s="198">
        <v>6210353</v>
      </c>
      <c r="D21" s="198">
        <v>3988476</v>
      </c>
      <c r="E21" s="198">
        <v>3614374</v>
      </c>
      <c r="F21" s="198">
        <v>3449127</v>
      </c>
      <c r="G21" s="198">
        <v>3634618</v>
      </c>
      <c r="H21" s="198">
        <v>3662578</v>
      </c>
      <c r="I21" s="194">
        <v>3628705980</v>
      </c>
      <c r="J21" s="194">
        <v>3009550880</v>
      </c>
      <c r="K21" s="198">
        <v>3470584768</v>
      </c>
      <c r="L21" s="199">
        <v>2892622292</v>
      </c>
      <c r="M21" s="200">
        <v>3765295738</v>
      </c>
      <c r="N21" s="216">
        <f t="shared" si="0"/>
        <v>-0.16653172725501916</v>
      </c>
      <c r="O21" t="s">
        <v>184</v>
      </c>
    </row>
    <row r="22" spans="1:16" ht="15.75" x14ac:dyDescent="0.25">
      <c r="A22" s="192">
        <v>70713</v>
      </c>
      <c r="B22" s="225" t="s">
        <v>59</v>
      </c>
      <c r="C22" s="198">
        <v>7037971</v>
      </c>
      <c r="D22" s="198">
        <v>5911566984</v>
      </c>
      <c r="E22" s="198">
        <v>3523914</v>
      </c>
      <c r="F22" s="198">
        <v>3567631</v>
      </c>
      <c r="G22" s="198">
        <v>3540119</v>
      </c>
      <c r="H22" s="198">
        <v>3899638</v>
      </c>
      <c r="I22" s="194">
        <v>4062530895</v>
      </c>
      <c r="J22" s="194">
        <v>3874574278</v>
      </c>
      <c r="K22" s="198">
        <v>3390983901</v>
      </c>
      <c r="L22" s="199">
        <v>3466965294</v>
      </c>
      <c r="M22" s="200">
        <v>4531852843</v>
      </c>
      <c r="N22" s="216">
        <f t="shared" si="0"/>
        <v>2.2406886973893658E-2</v>
      </c>
      <c r="O22" t="s">
        <v>185</v>
      </c>
    </row>
    <row r="23" spans="1:16" ht="15.75" x14ac:dyDescent="0.25">
      <c r="A23" s="220">
        <v>70717</v>
      </c>
      <c r="B23" s="224" t="s">
        <v>60</v>
      </c>
      <c r="C23" s="222">
        <v>3320051</v>
      </c>
      <c r="D23" s="198">
        <v>2280890</v>
      </c>
      <c r="E23" s="198">
        <v>2298116.639</v>
      </c>
      <c r="F23" s="198">
        <v>2665860.5449999999</v>
      </c>
      <c r="G23" s="198">
        <v>2713396</v>
      </c>
      <c r="H23" s="198">
        <v>1914088</v>
      </c>
      <c r="I23" s="194">
        <v>2555621029</v>
      </c>
      <c r="J23" s="194">
        <v>2774483081</v>
      </c>
      <c r="K23" s="198">
        <v>2545891936</v>
      </c>
      <c r="L23" s="202">
        <v>2536960878</v>
      </c>
      <c r="M23" s="200">
        <v>2243159537</v>
      </c>
      <c r="N23" s="216">
        <f t="shared" si="0"/>
        <v>-3.5080271372523804E-3</v>
      </c>
      <c r="O23" t="s">
        <v>184</v>
      </c>
    </row>
    <row r="24" spans="1:16" ht="15.75" x14ac:dyDescent="0.25">
      <c r="A24" s="192">
        <v>70820</v>
      </c>
      <c r="B24" s="225" t="s">
        <v>61</v>
      </c>
      <c r="C24" s="198">
        <v>9160282000</v>
      </c>
      <c r="D24" s="198">
        <v>1978550</v>
      </c>
      <c r="E24" s="198">
        <v>2413613</v>
      </c>
      <c r="F24" s="198">
        <v>2172218</v>
      </c>
      <c r="G24" s="198">
        <v>2367412</v>
      </c>
      <c r="H24" s="198">
        <v>2816780</v>
      </c>
      <c r="I24" s="194">
        <v>2960149892</v>
      </c>
      <c r="J24" s="194">
        <v>3699399317</v>
      </c>
      <c r="K24" s="198">
        <v>5612641046</v>
      </c>
      <c r="L24" s="199">
        <v>4786185643</v>
      </c>
      <c r="M24" s="199">
        <v>3952993277</v>
      </c>
      <c r="N24" s="216">
        <f t="shared" si="0"/>
        <v>-0.14724893258388505</v>
      </c>
      <c r="O24" t="s">
        <v>184</v>
      </c>
      <c r="P24" s="155"/>
    </row>
    <row r="25" spans="1:16" ht="15.75" x14ac:dyDescent="0.25">
      <c r="A25" s="220">
        <v>70001</v>
      </c>
      <c r="B25" s="224" t="s">
        <v>62</v>
      </c>
      <c r="C25" s="222">
        <v>117672896</v>
      </c>
      <c r="D25" s="198">
        <v>125963893.48199999</v>
      </c>
      <c r="E25" s="198">
        <v>109552264.242</v>
      </c>
      <c r="F25" s="198">
        <v>118708835.13699999</v>
      </c>
      <c r="G25" s="198">
        <v>135772670.778</v>
      </c>
      <c r="H25" s="198">
        <v>150785559</v>
      </c>
      <c r="I25" s="194">
        <v>162830146208</v>
      </c>
      <c r="J25" s="194">
        <v>162780767153.45999</v>
      </c>
      <c r="K25" s="198">
        <v>182873057726.67001</v>
      </c>
      <c r="L25" s="199">
        <v>187636315400.97</v>
      </c>
      <c r="M25" s="200">
        <v>191576133177</v>
      </c>
      <c r="N25" s="216">
        <f t="shared" si="0"/>
        <v>2.6046798437741218E-2</v>
      </c>
      <c r="O25" t="s">
        <v>184</v>
      </c>
    </row>
    <row r="26" spans="1:16" ht="16.5" thickBot="1" x14ac:dyDescent="0.3">
      <c r="A26" s="204">
        <v>70823</v>
      </c>
      <c r="B26" s="223" t="s">
        <v>63</v>
      </c>
      <c r="C26" s="205">
        <v>5431701</v>
      </c>
      <c r="D26" s="205">
        <v>2455069</v>
      </c>
      <c r="E26" s="205">
        <v>2183902766</v>
      </c>
      <c r="F26" s="205">
        <v>2641586</v>
      </c>
      <c r="G26" s="205">
        <v>4426096</v>
      </c>
      <c r="H26" s="205">
        <v>2085562.91</v>
      </c>
      <c r="I26" s="206">
        <v>2194571865</v>
      </c>
      <c r="J26" s="206">
        <v>2121699262</v>
      </c>
      <c r="K26" s="205">
        <v>2446345836.4000001</v>
      </c>
      <c r="L26" s="207">
        <v>2044637149</v>
      </c>
      <c r="M26" s="214">
        <v>1898457887</v>
      </c>
      <c r="N26" s="216">
        <f t="shared" si="0"/>
        <v>-0.16420764448870712</v>
      </c>
      <c r="O26" t="s">
        <v>184</v>
      </c>
    </row>
    <row r="27" spans="1:16" ht="17.25" thickTop="1" thickBot="1" x14ac:dyDescent="0.3">
      <c r="A27" s="208"/>
      <c r="B27" s="213" t="s">
        <v>81</v>
      </c>
      <c r="C27" s="209">
        <f t="shared" ref="C27:K27" si="1">SUBTOTAL(109,C6:C26)</f>
        <v>9338209179</v>
      </c>
      <c r="D27" s="209">
        <f t="shared" si="1"/>
        <v>7623800301.5240002</v>
      </c>
      <c r="E27" s="209">
        <f t="shared" si="1"/>
        <v>2345258055.3899999</v>
      </c>
      <c r="F27" s="209">
        <f t="shared" si="1"/>
        <v>157418569.947</v>
      </c>
      <c r="G27" s="209">
        <f t="shared" si="1"/>
        <v>183510601.625</v>
      </c>
      <c r="H27" s="209">
        <f t="shared" si="1"/>
        <v>192705249.345</v>
      </c>
      <c r="I27" s="210">
        <f t="shared" si="1"/>
        <v>207974809650.39001</v>
      </c>
      <c r="J27" s="210">
        <f t="shared" si="1"/>
        <v>206235889417.57001</v>
      </c>
      <c r="K27" s="210">
        <f t="shared" si="1"/>
        <v>246753281792</v>
      </c>
      <c r="L27" s="210">
        <f>SUM(L6:L26)</f>
        <v>226376513093.10001</v>
      </c>
      <c r="M27" s="210">
        <f>SUBTOTAL(109,M6:M26)</f>
        <v>216098865713</v>
      </c>
      <c r="N27" s="448">
        <f>(M27-L27)/L27</f>
        <v>-4.5400678894074148E-2</v>
      </c>
    </row>
    <row r="28" spans="1:16" ht="16.5" thickTop="1" x14ac:dyDescent="0.25">
      <c r="A28" s="80" t="s">
        <v>64</v>
      </c>
      <c r="B28" s="82"/>
      <c r="C28" s="77"/>
      <c r="D28" s="77"/>
      <c r="E28" s="77"/>
      <c r="F28" s="77"/>
      <c r="G28" s="77"/>
      <c r="H28" s="77"/>
      <c r="I28" s="78"/>
      <c r="J28" s="211"/>
      <c r="K28" s="77"/>
      <c r="L28" s="79"/>
      <c r="M28" s="1"/>
      <c r="N28" s="1"/>
    </row>
    <row r="29" spans="1:16" x14ac:dyDescent="0.25">
      <c r="A29" s="80" t="s">
        <v>65</v>
      </c>
      <c r="B29" s="8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6" x14ac:dyDescent="0.25">
      <c r="A30" s="81" t="s">
        <v>66</v>
      </c>
      <c r="B30" s="80"/>
      <c r="C30" s="1"/>
      <c r="D30" s="1"/>
      <c r="E30" s="1"/>
      <c r="F30" s="1"/>
      <c r="G30" s="1"/>
      <c r="H30" s="1"/>
      <c r="I30" s="1"/>
      <c r="K30" s="1"/>
      <c r="L30" s="1"/>
      <c r="M30" s="1"/>
      <c r="N30" s="1"/>
    </row>
    <row r="31" spans="1:16" x14ac:dyDescent="0.25">
      <c r="A31" s="81" t="s">
        <v>67</v>
      </c>
      <c r="B31" s="1"/>
      <c r="C31" s="1"/>
      <c r="D31" s="1"/>
      <c r="E31" s="1"/>
      <c r="F31" s="1"/>
      <c r="G31" s="1"/>
      <c r="H31" s="1"/>
      <c r="I31" s="1"/>
      <c r="K31" s="1"/>
      <c r="L31" s="1"/>
      <c r="N31" s="1"/>
    </row>
    <row r="32" spans="1:16" x14ac:dyDescent="0.25">
      <c r="A32" s="144" t="s">
        <v>312</v>
      </c>
    </row>
  </sheetData>
  <autoFilter ref="A5:M31" xr:uid="{00000000-0009-0000-0000-000003000000}">
    <sortState xmlns:xlrd2="http://schemas.microsoft.com/office/spreadsheetml/2017/richdata2" ref="A6:M31">
      <sortCondition ref="B5:B31"/>
    </sortState>
  </autoFilter>
  <mergeCells count="3">
    <mergeCell ref="A2:N2"/>
    <mergeCell ref="A3:N3"/>
    <mergeCell ref="A1:N1"/>
  </mergeCells>
  <pageMargins left="0.7" right="0.7" top="0.75" bottom="0.75" header="0.3" footer="0.3"/>
  <pageSetup orientation="portrait" r:id="rId1"/>
  <ignoredErrors>
    <ignoredError sqref="I5:K5 F5:H5 C5:E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O31"/>
  <sheetViews>
    <sheetView showGridLines="0" zoomScale="120" zoomScaleNormal="120" workbookViewId="0">
      <selection activeCell="Q9" sqref="Q9"/>
    </sheetView>
  </sheetViews>
  <sheetFormatPr baseColWidth="10" defaultRowHeight="15" x14ac:dyDescent="0.25"/>
  <cols>
    <col min="1" max="1" width="10.5703125" customWidth="1"/>
    <col min="2" max="2" width="18.5703125" customWidth="1"/>
    <col min="3" max="3" width="6.7109375" hidden="1" customWidth="1"/>
    <col min="4" max="5" width="7.85546875" hidden="1" customWidth="1"/>
    <col min="6" max="8" width="5.85546875" hidden="1" customWidth="1"/>
    <col min="9" max="13" width="9" bestFit="1" customWidth="1"/>
    <col min="14" max="14" width="10.7109375" bestFit="1" customWidth="1"/>
  </cols>
  <sheetData>
    <row r="1" spans="1:14" x14ac:dyDescent="0.25">
      <c r="A1" s="495" t="s">
        <v>30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x14ac:dyDescent="0.25">
      <c r="A2" s="495" t="s">
        <v>31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4" ht="15" customHeight="1" x14ac:dyDescent="0.25">
      <c r="A3" s="496" t="s">
        <v>188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4" ht="10.5" customHeight="1" x14ac:dyDescent="0.25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</row>
    <row r="5" spans="1:14" ht="31.5" x14ac:dyDescent="0.25">
      <c r="A5" s="176" t="s">
        <v>32</v>
      </c>
      <c r="B5" s="191" t="s">
        <v>33</v>
      </c>
      <c r="C5" s="168" t="s">
        <v>34</v>
      </c>
      <c r="D5" s="168" t="s">
        <v>35</v>
      </c>
      <c r="E5" s="168" t="s">
        <v>36</v>
      </c>
      <c r="F5" s="168" t="s">
        <v>37</v>
      </c>
      <c r="G5" s="168" t="s">
        <v>38</v>
      </c>
      <c r="H5" s="168" t="s">
        <v>39</v>
      </c>
      <c r="I5" s="168" t="s">
        <v>40</v>
      </c>
      <c r="J5" s="168" t="s">
        <v>41</v>
      </c>
      <c r="K5" s="168" t="s">
        <v>28</v>
      </c>
      <c r="L5" s="168" t="s">
        <v>79</v>
      </c>
      <c r="M5" s="168" t="s">
        <v>80</v>
      </c>
      <c r="N5" s="186" t="s">
        <v>272</v>
      </c>
    </row>
    <row r="6" spans="1:14" ht="15.75" x14ac:dyDescent="0.25">
      <c r="A6" s="177">
        <v>70230</v>
      </c>
      <c r="B6" s="224" t="s">
        <v>42</v>
      </c>
      <c r="C6" s="227" t="s">
        <v>70</v>
      </c>
      <c r="D6" s="228">
        <v>2335518</v>
      </c>
      <c r="E6" s="228">
        <v>1774371</v>
      </c>
      <c r="F6" s="228">
        <v>2603694</v>
      </c>
      <c r="G6" s="228">
        <v>2973101</v>
      </c>
      <c r="H6" s="228">
        <v>3482132</v>
      </c>
      <c r="I6" s="228">
        <v>3603961268</v>
      </c>
      <c r="J6" s="228">
        <v>4046069961</v>
      </c>
      <c r="K6" s="229">
        <v>4465013264</v>
      </c>
      <c r="L6" s="230">
        <v>9240671641</v>
      </c>
      <c r="M6" s="231">
        <v>259280649885.89999</v>
      </c>
      <c r="N6" s="216">
        <f t="shared" ref="N6:N26" si="0">(L6-K6)/K6</f>
        <v>1.0695731668939561</v>
      </c>
    </row>
    <row r="7" spans="1:14" ht="15.75" x14ac:dyDescent="0.25">
      <c r="A7" s="177">
        <v>70204</v>
      </c>
      <c r="B7" s="224" t="s">
        <v>44</v>
      </c>
      <c r="C7" s="228">
        <v>2748456</v>
      </c>
      <c r="D7" s="228">
        <v>2884931</v>
      </c>
      <c r="E7" s="228">
        <v>3882026</v>
      </c>
      <c r="F7" s="228">
        <v>5712947</v>
      </c>
      <c r="G7" s="228">
        <v>4690259</v>
      </c>
      <c r="H7" s="228">
        <v>5461145</v>
      </c>
      <c r="I7" s="228">
        <v>5276762955</v>
      </c>
      <c r="J7" s="228">
        <v>5907979379</v>
      </c>
      <c r="K7" s="232">
        <v>6321348513.6999998</v>
      </c>
      <c r="L7" s="230">
        <v>7694573055</v>
      </c>
      <c r="M7" s="233" t="s">
        <v>70</v>
      </c>
      <c r="N7" s="216">
        <f t="shared" si="0"/>
        <v>0.2172360119559722</v>
      </c>
    </row>
    <row r="8" spans="1:14" ht="15.75" x14ac:dyDescent="0.25">
      <c r="A8" s="177">
        <v>70215</v>
      </c>
      <c r="B8" s="224" t="s">
        <v>45</v>
      </c>
      <c r="C8" s="228">
        <v>19024318</v>
      </c>
      <c r="D8" s="228">
        <v>20096624</v>
      </c>
      <c r="E8" s="228">
        <v>26429033</v>
      </c>
      <c r="F8" s="228">
        <v>27543686</v>
      </c>
      <c r="G8" s="232">
        <v>30248705</v>
      </c>
      <c r="H8" s="232">
        <v>32960936</v>
      </c>
      <c r="I8" s="228">
        <v>35259972512</v>
      </c>
      <c r="J8" s="228">
        <v>41656698214</v>
      </c>
      <c r="K8" s="232">
        <v>40116493834</v>
      </c>
      <c r="L8" s="234">
        <v>48861969409</v>
      </c>
      <c r="M8" s="233" t="s">
        <v>70</v>
      </c>
      <c r="N8" s="216">
        <f t="shared" si="0"/>
        <v>0.21800199217778929</v>
      </c>
    </row>
    <row r="9" spans="1:14" ht="15.75" x14ac:dyDescent="0.25">
      <c r="A9" s="177">
        <v>70221</v>
      </c>
      <c r="B9" s="224" t="s">
        <v>46</v>
      </c>
      <c r="C9" s="232">
        <v>6457548</v>
      </c>
      <c r="D9" s="232">
        <v>6020442.1440000003</v>
      </c>
      <c r="E9" s="232">
        <v>5152740.8099999996</v>
      </c>
      <c r="F9" s="232">
        <v>5768725.4900000002</v>
      </c>
      <c r="G9" s="232">
        <v>6327334.7920000004</v>
      </c>
      <c r="H9" s="232">
        <v>6819339.4529999997</v>
      </c>
      <c r="I9" s="228">
        <v>7491742878</v>
      </c>
      <c r="J9" s="228">
        <v>7215138503</v>
      </c>
      <c r="K9" s="232">
        <v>9460511823</v>
      </c>
      <c r="L9" s="230">
        <v>12978842937</v>
      </c>
      <c r="M9" s="230">
        <v>9779995852</v>
      </c>
      <c r="N9" s="216">
        <f t="shared" si="0"/>
        <v>0.37189648719072266</v>
      </c>
    </row>
    <row r="10" spans="1:14" ht="15.75" x14ac:dyDescent="0.25">
      <c r="A10" s="177">
        <v>70233</v>
      </c>
      <c r="B10" s="224" t="s">
        <v>47</v>
      </c>
      <c r="C10" s="232">
        <v>3805404</v>
      </c>
      <c r="D10" s="232">
        <v>4160952</v>
      </c>
      <c r="E10" s="232">
        <v>5105727</v>
      </c>
      <c r="F10" s="232">
        <v>5357647</v>
      </c>
      <c r="G10" s="232">
        <v>5925995</v>
      </c>
      <c r="H10" s="232">
        <v>6333635</v>
      </c>
      <c r="I10" s="228">
        <v>8583892873.4899998</v>
      </c>
      <c r="J10" s="228">
        <v>7112327980</v>
      </c>
      <c r="K10" s="232">
        <v>8555371483</v>
      </c>
      <c r="L10" s="234">
        <v>20384451053</v>
      </c>
      <c r="M10" s="233" t="s">
        <v>70</v>
      </c>
      <c r="N10" s="216">
        <f t="shared" si="0"/>
        <v>1.3826494376667384</v>
      </c>
    </row>
    <row r="11" spans="1:14" ht="15.75" x14ac:dyDescent="0.25">
      <c r="A11" s="177">
        <v>70235</v>
      </c>
      <c r="B11" s="224" t="s">
        <v>48</v>
      </c>
      <c r="C11" s="232">
        <v>4797655</v>
      </c>
      <c r="D11" s="232">
        <v>4294322</v>
      </c>
      <c r="E11" s="232">
        <v>10505518</v>
      </c>
      <c r="F11" s="232">
        <v>10545357</v>
      </c>
      <c r="G11" s="232">
        <v>11479333</v>
      </c>
      <c r="H11" s="232">
        <v>11888620</v>
      </c>
      <c r="I11" s="228">
        <v>13862548477</v>
      </c>
      <c r="J11" s="228">
        <v>16510937790</v>
      </c>
      <c r="K11" s="232">
        <v>18254627888</v>
      </c>
      <c r="L11" s="230">
        <v>10847778006</v>
      </c>
      <c r="M11" s="233" t="s">
        <v>70</v>
      </c>
      <c r="N11" s="216">
        <f t="shared" si="0"/>
        <v>-0.40575189631058012</v>
      </c>
    </row>
    <row r="12" spans="1:14" ht="15.75" x14ac:dyDescent="0.25">
      <c r="A12" s="177">
        <v>70400</v>
      </c>
      <c r="B12" s="224" t="s">
        <v>49</v>
      </c>
      <c r="C12" s="232">
        <v>4006876</v>
      </c>
      <c r="D12" s="232">
        <v>683083</v>
      </c>
      <c r="E12" s="232">
        <v>2673817</v>
      </c>
      <c r="F12" s="232">
        <v>6636749</v>
      </c>
      <c r="G12" s="232">
        <v>7335162</v>
      </c>
      <c r="H12" s="232">
        <v>7395367</v>
      </c>
      <c r="I12" s="228">
        <v>8269879242</v>
      </c>
      <c r="J12" s="228">
        <v>9299932148</v>
      </c>
      <c r="K12" s="232">
        <v>1005754446</v>
      </c>
      <c r="L12" s="230">
        <v>22167063469</v>
      </c>
      <c r="M12" s="233">
        <v>20327782495</v>
      </c>
      <c r="N12" s="216">
        <f t="shared" si="0"/>
        <v>21.040234131860849</v>
      </c>
    </row>
    <row r="13" spans="1:14" ht="15.75" x14ac:dyDescent="0.25">
      <c r="A13" s="177">
        <v>70418</v>
      </c>
      <c r="B13" s="224" t="s">
        <v>50</v>
      </c>
      <c r="C13" s="227" t="s">
        <v>71</v>
      </c>
      <c r="D13" s="232">
        <v>8090051</v>
      </c>
      <c r="E13" s="232">
        <v>11575476</v>
      </c>
      <c r="F13" s="232">
        <v>13080851</v>
      </c>
      <c r="G13" s="232">
        <v>14475032</v>
      </c>
      <c r="H13" s="232">
        <v>14741105</v>
      </c>
      <c r="I13" s="228">
        <v>16320742466</v>
      </c>
      <c r="J13" s="228">
        <v>18474115723.07</v>
      </c>
      <c r="K13" s="232">
        <v>20814350266</v>
      </c>
      <c r="L13" s="230">
        <v>15288354641</v>
      </c>
      <c r="M13" s="233" t="s">
        <v>70</v>
      </c>
      <c r="N13" s="216">
        <f t="shared" si="0"/>
        <v>-0.26548970082561979</v>
      </c>
    </row>
    <row r="14" spans="1:14" ht="15.75" x14ac:dyDescent="0.25">
      <c r="A14" s="177">
        <v>70473</v>
      </c>
      <c r="B14" s="224" t="s">
        <v>51</v>
      </c>
      <c r="C14" s="232">
        <v>4394157</v>
      </c>
      <c r="D14" s="232">
        <v>6108952466</v>
      </c>
      <c r="E14" s="232">
        <v>8626709</v>
      </c>
      <c r="F14" s="232">
        <v>8899580</v>
      </c>
      <c r="G14" s="232">
        <v>8814219</v>
      </c>
      <c r="H14" s="232">
        <v>10385066</v>
      </c>
      <c r="I14" s="228">
        <v>10881803908</v>
      </c>
      <c r="J14" s="228">
        <v>11945335436</v>
      </c>
      <c r="K14" s="232">
        <v>13404279721</v>
      </c>
      <c r="L14" s="230">
        <v>24358914431.900002</v>
      </c>
      <c r="M14" s="233" t="s">
        <v>70</v>
      </c>
      <c r="N14" s="216">
        <f t="shared" si="0"/>
        <v>0.81724903828571793</v>
      </c>
    </row>
    <row r="15" spans="1:14" ht="15.75" x14ac:dyDescent="0.25">
      <c r="A15" s="177">
        <v>70508</v>
      </c>
      <c r="B15" s="224" t="s">
        <v>52</v>
      </c>
      <c r="C15" s="232">
        <v>12607974</v>
      </c>
      <c r="D15" s="232">
        <v>11071867</v>
      </c>
      <c r="E15" s="232">
        <v>13971043</v>
      </c>
      <c r="F15" s="232">
        <v>14695105</v>
      </c>
      <c r="G15" s="232">
        <v>15896950</v>
      </c>
      <c r="H15" s="232">
        <v>17607247</v>
      </c>
      <c r="I15" s="228">
        <v>18388795551</v>
      </c>
      <c r="J15" s="228">
        <v>21147261203.279999</v>
      </c>
      <c r="K15" s="232">
        <v>22506884556</v>
      </c>
      <c r="L15" s="230">
        <v>12440621955.41</v>
      </c>
      <c r="M15" s="233">
        <v>15463048607</v>
      </c>
      <c r="N15" s="216">
        <f t="shared" si="0"/>
        <v>-0.44725259844577131</v>
      </c>
    </row>
    <row r="16" spans="1:14" ht="15.75" x14ac:dyDescent="0.25">
      <c r="A16" s="177">
        <v>70523</v>
      </c>
      <c r="B16" s="224" t="s">
        <v>53</v>
      </c>
      <c r="C16" s="232">
        <v>5043991</v>
      </c>
      <c r="D16" s="232">
        <v>5790500</v>
      </c>
      <c r="E16" s="232">
        <v>7371210</v>
      </c>
      <c r="F16" s="232">
        <v>7282367</v>
      </c>
      <c r="G16" s="232">
        <v>8012130</v>
      </c>
      <c r="H16" s="232">
        <v>8144545</v>
      </c>
      <c r="I16" s="228">
        <v>9725699732</v>
      </c>
      <c r="J16" s="228">
        <v>10394814649</v>
      </c>
      <c r="K16" s="232">
        <v>11365334129.799999</v>
      </c>
      <c r="L16" s="234">
        <v>39511535195</v>
      </c>
      <c r="M16" s="233" t="s">
        <v>70</v>
      </c>
      <c r="N16" s="216">
        <f t="shared" si="0"/>
        <v>2.4764956968049385</v>
      </c>
    </row>
    <row r="17" spans="1:15" ht="15.75" x14ac:dyDescent="0.25">
      <c r="A17" s="177">
        <v>70670</v>
      </c>
      <c r="B17" s="224" t="s">
        <v>54</v>
      </c>
      <c r="C17" s="232">
        <v>15642755</v>
      </c>
      <c r="D17" s="232">
        <v>18031128</v>
      </c>
      <c r="E17" s="232">
        <v>21437955</v>
      </c>
      <c r="F17" s="232">
        <v>23023937</v>
      </c>
      <c r="G17" s="232">
        <v>25231960</v>
      </c>
      <c r="H17" s="232">
        <v>26988789</v>
      </c>
      <c r="I17" s="228">
        <v>28992155533</v>
      </c>
      <c r="J17" s="228">
        <v>32490098587</v>
      </c>
      <c r="K17" s="232">
        <v>36131501418</v>
      </c>
      <c r="L17" s="230">
        <v>30094731811</v>
      </c>
      <c r="M17" s="233" t="s">
        <v>70</v>
      </c>
      <c r="N17" s="216">
        <f t="shared" si="0"/>
        <v>-0.16707774020131366</v>
      </c>
    </row>
    <row r="18" spans="1:15" ht="15.75" x14ac:dyDescent="0.25">
      <c r="A18" s="177">
        <v>70678</v>
      </c>
      <c r="B18" s="224" t="s">
        <v>55</v>
      </c>
      <c r="C18" s="232">
        <v>9411614</v>
      </c>
      <c r="D18" s="232">
        <v>11219749</v>
      </c>
      <c r="E18" s="232">
        <v>12433558</v>
      </c>
      <c r="F18" s="232">
        <v>13573803.548</v>
      </c>
      <c r="G18" s="232">
        <v>15001429.169</v>
      </c>
      <c r="H18" s="232">
        <v>16129430.104</v>
      </c>
      <c r="I18" s="228">
        <v>17534767058</v>
      </c>
      <c r="J18" s="228">
        <v>18239859999</v>
      </c>
      <c r="K18" s="232">
        <v>19997671026</v>
      </c>
      <c r="L18" s="234">
        <v>13537565354.99</v>
      </c>
      <c r="M18" s="233" t="s">
        <v>70</v>
      </c>
      <c r="N18" s="216">
        <f t="shared" si="0"/>
        <v>-0.32304290147642117</v>
      </c>
    </row>
    <row r="19" spans="1:15" ht="15.75" x14ac:dyDescent="0.25">
      <c r="A19" s="177">
        <v>70702</v>
      </c>
      <c r="B19" s="224" t="s">
        <v>56</v>
      </c>
      <c r="C19" s="232">
        <v>4500687</v>
      </c>
      <c r="D19" s="232">
        <v>5825110</v>
      </c>
      <c r="E19" s="232">
        <v>6869694</v>
      </c>
      <c r="F19" s="232">
        <v>7400040</v>
      </c>
      <c r="G19" s="232">
        <v>8370135.8150000004</v>
      </c>
      <c r="H19" s="232">
        <v>8717060.0590000004</v>
      </c>
      <c r="I19" s="228">
        <v>9666832042.3899994</v>
      </c>
      <c r="J19" s="228">
        <v>10912599033.629999</v>
      </c>
      <c r="K19" s="232">
        <v>1168217653.04</v>
      </c>
      <c r="L19" s="230">
        <v>29550459654</v>
      </c>
      <c r="M19" s="233" t="s">
        <v>70</v>
      </c>
      <c r="N19" s="216">
        <f t="shared" si="0"/>
        <v>24.295337368941631</v>
      </c>
    </row>
    <row r="20" spans="1:15" ht="15.75" x14ac:dyDescent="0.25">
      <c r="A20" s="177">
        <v>70742</v>
      </c>
      <c r="B20" s="224" t="s">
        <v>57</v>
      </c>
      <c r="C20" s="232">
        <v>10647013</v>
      </c>
      <c r="D20" s="232">
        <v>12896300</v>
      </c>
      <c r="E20" s="232">
        <v>16529077</v>
      </c>
      <c r="F20" s="232">
        <v>18279938</v>
      </c>
      <c r="G20" s="232">
        <v>19266493</v>
      </c>
      <c r="H20" s="232">
        <v>21121590</v>
      </c>
      <c r="I20" s="228">
        <v>22580442200</v>
      </c>
      <c r="J20" s="228">
        <v>24663590286</v>
      </c>
      <c r="K20" s="232">
        <v>27554618341</v>
      </c>
      <c r="L20" s="234">
        <v>25492120534</v>
      </c>
      <c r="M20" s="233" t="s">
        <v>70</v>
      </c>
      <c r="N20" s="216">
        <f t="shared" si="0"/>
        <v>-7.4851256565259636E-2</v>
      </c>
    </row>
    <row r="21" spans="1:15" ht="15.75" x14ac:dyDescent="0.25">
      <c r="A21" s="177">
        <v>70708</v>
      </c>
      <c r="B21" s="224" t="s">
        <v>58</v>
      </c>
      <c r="C21" s="232">
        <v>20932088</v>
      </c>
      <c r="D21" s="232">
        <v>26679668</v>
      </c>
      <c r="E21" s="232">
        <v>31755462</v>
      </c>
      <c r="F21" s="232">
        <v>41934402</v>
      </c>
      <c r="G21" s="232">
        <v>43143333</v>
      </c>
      <c r="H21" s="232">
        <v>46317693</v>
      </c>
      <c r="I21" s="228">
        <v>49497871651</v>
      </c>
      <c r="J21" s="228">
        <v>53677906944</v>
      </c>
      <c r="K21" s="232">
        <v>60060702599</v>
      </c>
      <c r="L21" s="230">
        <v>65082914961</v>
      </c>
      <c r="M21" s="233">
        <v>69294833433</v>
      </c>
      <c r="N21" s="216">
        <f t="shared" si="0"/>
        <v>8.3618941249009274E-2</v>
      </c>
    </row>
    <row r="22" spans="1:15" ht="15.75" x14ac:dyDescent="0.25">
      <c r="A22" s="177">
        <v>70713</v>
      </c>
      <c r="B22" s="224" t="s">
        <v>59</v>
      </c>
      <c r="C22" s="232">
        <v>13222512</v>
      </c>
      <c r="D22" s="232">
        <v>24278864720</v>
      </c>
      <c r="E22" s="232">
        <v>27168413</v>
      </c>
      <c r="F22" s="232">
        <v>57372317</v>
      </c>
      <c r="G22" s="232">
        <v>47209018</v>
      </c>
      <c r="H22" s="232">
        <v>52809466</v>
      </c>
      <c r="I22" s="228">
        <v>54685404697</v>
      </c>
      <c r="J22" s="228">
        <v>56290316072</v>
      </c>
      <c r="K22" s="232">
        <v>64240613517</v>
      </c>
      <c r="L22" s="230">
        <v>74857746495</v>
      </c>
      <c r="M22" s="233">
        <v>75262562692</v>
      </c>
      <c r="N22" s="216">
        <f t="shared" si="0"/>
        <v>0.1652713508906696</v>
      </c>
    </row>
    <row r="23" spans="1:15" ht="15.75" x14ac:dyDescent="0.25">
      <c r="A23" s="177">
        <v>70717</v>
      </c>
      <c r="B23" s="224" t="s">
        <v>60</v>
      </c>
      <c r="C23" s="232">
        <v>6720300</v>
      </c>
      <c r="D23" s="232">
        <v>7286104</v>
      </c>
      <c r="E23" s="232">
        <v>10391375.741</v>
      </c>
      <c r="F23" s="232">
        <v>10678781.422</v>
      </c>
      <c r="G23" s="232">
        <v>11113852</v>
      </c>
      <c r="H23" s="232">
        <v>12447503</v>
      </c>
      <c r="I23" s="228">
        <v>13476887097.280001</v>
      </c>
      <c r="J23" s="228">
        <v>14972171617</v>
      </c>
      <c r="K23" s="232">
        <v>17918251651</v>
      </c>
      <c r="L23" s="230">
        <v>17270506080</v>
      </c>
      <c r="M23" s="233">
        <v>19318029758.799999</v>
      </c>
      <c r="N23" s="216">
        <f t="shared" si="0"/>
        <v>-3.6150043185929355E-2</v>
      </c>
    </row>
    <row r="24" spans="1:15" ht="15.75" x14ac:dyDescent="0.25">
      <c r="A24" s="177">
        <v>70820</v>
      </c>
      <c r="B24" s="224" t="s">
        <v>61</v>
      </c>
      <c r="C24" s="232">
        <v>8614778000</v>
      </c>
      <c r="D24" s="232">
        <v>9655349</v>
      </c>
      <c r="E24" s="232">
        <v>12830460</v>
      </c>
      <c r="F24" s="232">
        <v>13484472</v>
      </c>
      <c r="G24" s="232">
        <v>15399328</v>
      </c>
      <c r="H24" s="232">
        <v>17047026</v>
      </c>
      <c r="I24" s="228">
        <v>19697443805</v>
      </c>
      <c r="J24" s="228">
        <v>19093083305</v>
      </c>
      <c r="K24" s="232">
        <v>25844123661</v>
      </c>
      <c r="L24" s="230">
        <v>251501463694.76001</v>
      </c>
      <c r="M24" s="233" t="s">
        <v>70</v>
      </c>
      <c r="N24" s="216">
        <f t="shared" si="0"/>
        <v>8.7314757889928991</v>
      </c>
    </row>
    <row r="25" spans="1:15" ht="15.75" x14ac:dyDescent="0.25">
      <c r="A25" s="177">
        <v>70001</v>
      </c>
      <c r="B25" s="224" t="s">
        <v>62</v>
      </c>
      <c r="C25" s="232">
        <v>82772567</v>
      </c>
      <c r="D25" s="232">
        <v>100029754.21699999</v>
      </c>
      <c r="E25" s="232">
        <v>139650661.405</v>
      </c>
      <c r="F25" s="232">
        <v>149724487.51199999</v>
      </c>
      <c r="G25" s="232">
        <v>183136397.15799999</v>
      </c>
      <c r="H25" s="232">
        <v>189502940</v>
      </c>
      <c r="I25" s="228">
        <v>200660572895.41</v>
      </c>
      <c r="J25" s="228">
        <v>209634851454.51001</v>
      </c>
      <c r="K25" s="232">
        <v>234532841987.32999</v>
      </c>
      <c r="L25" s="235">
        <v>4801304786</v>
      </c>
      <c r="M25" s="233">
        <v>27103067537</v>
      </c>
      <c r="N25" s="216">
        <f t="shared" si="0"/>
        <v>-0.97952821982066218</v>
      </c>
    </row>
    <row r="26" spans="1:15" ht="16.5" thickBot="1" x14ac:dyDescent="0.3">
      <c r="A26" s="179">
        <v>70823</v>
      </c>
      <c r="B26" s="236" t="s">
        <v>72</v>
      </c>
      <c r="C26" s="237">
        <v>8893590</v>
      </c>
      <c r="D26" s="237">
        <v>5922588</v>
      </c>
      <c r="E26" s="237">
        <v>10572776230</v>
      </c>
      <c r="F26" s="237">
        <v>11387036</v>
      </c>
      <c r="G26" s="237">
        <v>12372984.210999999</v>
      </c>
      <c r="H26" s="237">
        <v>13408098.387</v>
      </c>
      <c r="I26" s="238">
        <v>14479972265</v>
      </c>
      <c r="J26" s="238">
        <v>15989190542</v>
      </c>
      <c r="K26" s="237">
        <v>14618968599.32</v>
      </c>
      <c r="L26" s="239">
        <v>15192012988</v>
      </c>
      <c r="M26" s="240">
        <v>15593154100</v>
      </c>
      <c r="N26" s="243">
        <f t="shared" si="0"/>
        <v>3.9198687977663176E-2</v>
      </c>
    </row>
    <row r="27" spans="1:15" ht="17.25" thickTop="1" thickBot="1" x14ac:dyDescent="0.3">
      <c r="A27" s="450"/>
      <c r="B27" s="451" t="s">
        <v>81</v>
      </c>
      <c r="C27" s="449">
        <f>SUM(C6:C26)</f>
        <v>8850407505</v>
      </c>
      <c r="D27" s="449">
        <f>SUM(D6:D26)</f>
        <v>30650791226.361</v>
      </c>
      <c r="E27" s="449">
        <f t="shared" ref="E27:M27" si="1">SUM(E6:E26)</f>
        <v>10948910556.955999</v>
      </c>
      <c r="F27" s="449">
        <f t="shared" si="1"/>
        <v>454985922.972</v>
      </c>
      <c r="G27" s="449">
        <f t="shared" si="1"/>
        <v>496423151.14500004</v>
      </c>
      <c r="H27" s="449">
        <f t="shared" si="1"/>
        <v>529708733.00300002</v>
      </c>
      <c r="I27" s="449">
        <f t="shared" si="1"/>
        <v>568938151106.57007</v>
      </c>
      <c r="J27" s="449">
        <f t="shared" si="1"/>
        <v>609674278826.48999</v>
      </c>
      <c r="K27" s="449">
        <f t="shared" si="1"/>
        <v>658337480377.18994</v>
      </c>
      <c r="L27" s="449">
        <f t="shared" si="1"/>
        <v>751155602152.06006</v>
      </c>
      <c r="M27" s="449">
        <f t="shared" si="1"/>
        <v>511423124360.70001</v>
      </c>
      <c r="N27" s="448">
        <f>(M27-L27)/L27</f>
        <v>-0.31915155409149149</v>
      </c>
    </row>
    <row r="28" spans="1:15" ht="15.75" thickTop="1" x14ac:dyDescent="0.25">
      <c r="A28" s="66" t="s">
        <v>64</v>
      </c>
      <c r="B28" s="66"/>
      <c r="M28" t="s">
        <v>313</v>
      </c>
    </row>
    <row r="29" spans="1:15" ht="15.75" thickBot="1" x14ac:dyDescent="0.3">
      <c r="A29" s="66" t="s">
        <v>65</v>
      </c>
      <c r="B29" s="66"/>
    </row>
    <row r="30" spans="1:15" ht="15.75" thickTop="1" x14ac:dyDescent="0.25">
      <c r="A30" s="144" t="s">
        <v>186</v>
      </c>
      <c r="O30" s="211"/>
    </row>
    <row r="31" spans="1:15" x14ac:dyDescent="0.25">
      <c r="A31" s="67" t="s">
        <v>67</v>
      </c>
    </row>
  </sheetData>
  <mergeCells count="4">
    <mergeCell ref="A4:M4"/>
    <mergeCell ref="A1:N1"/>
    <mergeCell ref="A2:N2"/>
    <mergeCell ref="A3:N3"/>
  </mergeCells>
  <pageMargins left="0.7" right="0.7" top="0.75" bottom="0.75" header="0.3" footer="0.3"/>
  <pageSetup orientation="portrait" r:id="rId1"/>
  <ignoredErrors>
    <ignoredError sqref="C5:L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E4B9-A6CD-4ED4-B934-98F7D29E3035}">
  <sheetPr>
    <tabColor theme="6"/>
  </sheetPr>
  <dimension ref="A1:N31"/>
  <sheetViews>
    <sheetView showGridLines="0" zoomScale="110" zoomScaleNormal="110" workbookViewId="0">
      <selection activeCell="K13" sqref="K13"/>
    </sheetView>
  </sheetViews>
  <sheetFormatPr baseColWidth="10" defaultRowHeight="15" x14ac:dyDescent="0.25"/>
  <cols>
    <col min="1" max="1" width="10.5703125" customWidth="1"/>
    <col min="2" max="2" width="21.28515625" customWidth="1"/>
    <col min="3" max="3" width="5.85546875" hidden="1" customWidth="1"/>
    <col min="4" max="4" width="7.140625" hidden="1" customWidth="1"/>
    <col min="5" max="5" width="5.85546875" hidden="1" customWidth="1"/>
    <col min="6" max="9" width="5.85546875" bestFit="1" customWidth="1"/>
    <col min="10" max="12" width="9.42578125" bestFit="1" customWidth="1"/>
    <col min="13" max="13" width="7" bestFit="1" customWidth="1"/>
    <col min="14" max="14" width="11" bestFit="1" customWidth="1"/>
  </cols>
  <sheetData>
    <row r="1" spans="1:14" x14ac:dyDescent="0.25">
      <c r="A1" s="495" t="s">
        <v>30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x14ac:dyDescent="0.25">
      <c r="A2" s="495" t="s">
        <v>31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4" ht="15" customHeight="1" x14ac:dyDescent="0.25">
      <c r="A3" s="496" t="s">
        <v>161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4" ht="15.75" x14ac:dyDescent="0.25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</row>
    <row r="5" spans="1:14" ht="31.5" x14ac:dyDescent="0.25">
      <c r="A5" s="244" t="s">
        <v>32</v>
      </c>
      <c r="B5" s="245" t="s">
        <v>33</v>
      </c>
      <c r="C5" s="246" t="s">
        <v>34</v>
      </c>
      <c r="D5" s="246" t="s">
        <v>35</v>
      </c>
      <c r="E5" s="246" t="s">
        <v>36</v>
      </c>
      <c r="F5" s="246" t="s">
        <v>37</v>
      </c>
      <c r="G5" s="246" t="s">
        <v>38</v>
      </c>
      <c r="H5" s="246" t="s">
        <v>39</v>
      </c>
      <c r="I5" s="246" t="s">
        <v>40</v>
      </c>
      <c r="J5" s="246" t="s">
        <v>41</v>
      </c>
      <c r="K5" s="247" t="s">
        <v>28</v>
      </c>
      <c r="L5" s="246">
        <v>2020</v>
      </c>
      <c r="M5" s="245" t="s">
        <v>80</v>
      </c>
      <c r="N5" s="186" t="s">
        <v>272</v>
      </c>
    </row>
    <row r="6" spans="1:14" ht="15.75" x14ac:dyDescent="0.25">
      <c r="A6" s="177">
        <v>70230</v>
      </c>
      <c r="B6" s="224" t="s">
        <v>42</v>
      </c>
      <c r="C6" s="227">
        <v>1454426</v>
      </c>
      <c r="D6" s="232">
        <v>23460278</v>
      </c>
      <c r="E6" s="232">
        <v>22092729.507000003</v>
      </c>
      <c r="F6" s="232">
        <v>27571554.499000002</v>
      </c>
      <c r="G6" s="232">
        <v>30125015.782999996</v>
      </c>
      <c r="H6" s="232">
        <v>32030089</v>
      </c>
      <c r="I6" s="232">
        <v>39992524.484999999</v>
      </c>
      <c r="J6" s="232">
        <v>45396027965</v>
      </c>
      <c r="K6" s="232">
        <v>50154031186.07</v>
      </c>
      <c r="L6" s="228">
        <v>56477615875.720001</v>
      </c>
      <c r="M6" s="232">
        <v>48407582.835000001</v>
      </c>
      <c r="N6" s="329">
        <f>(L6-K6)/K6</f>
        <v>0.12608327865390692</v>
      </c>
    </row>
    <row r="7" spans="1:14" ht="15.75" x14ac:dyDescent="0.25">
      <c r="A7" s="177">
        <v>70204</v>
      </c>
      <c r="B7" s="224" t="s">
        <v>44</v>
      </c>
      <c r="C7" s="232">
        <v>1045541</v>
      </c>
      <c r="D7" s="232">
        <v>1144201</v>
      </c>
      <c r="E7" s="232">
        <v>1226632</v>
      </c>
      <c r="F7" s="232">
        <v>1197414</v>
      </c>
      <c r="G7" s="232">
        <v>1448542</v>
      </c>
      <c r="H7" s="232">
        <v>1266645</v>
      </c>
      <c r="I7" s="232">
        <v>1534529.2590000001</v>
      </c>
      <c r="J7" s="232">
        <v>1834891848</v>
      </c>
      <c r="K7" s="232">
        <v>2586412545</v>
      </c>
      <c r="L7" s="228">
        <v>10391146506</v>
      </c>
      <c r="M7" s="232" t="s">
        <v>70</v>
      </c>
      <c r="N7" s="329">
        <f t="shared" ref="N7:N26" si="0">(L7-K7)/K7</f>
        <v>3.0175905139680648</v>
      </c>
    </row>
    <row r="8" spans="1:14" ht="15.75" x14ac:dyDescent="0.25">
      <c r="A8" s="177">
        <v>70215</v>
      </c>
      <c r="B8" s="224" t="s">
        <v>45</v>
      </c>
      <c r="C8" s="232">
        <v>2881755</v>
      </c>
      <c r="D8" s="232">
        <v>3479947</v>
      </c>
      <c r="E8" s="232">
        <v>3481932</v>
      </c>
      <c r="F8" s="232">
        <v>3955397</v>
      </c>
      <c r="G8" s="232">
        <v>4604460</v>
      </c>
      <c r="H8" s="232">
        <v>5397382</v>
      </c>
      <c r="I8" s="232">
        <v>366472811.64600003</v>
      </c>
      <c r="J8" s="232">
        <v>7049777244</v>
      </c>
      <c r="K8" s="232">
        <v>7595924910</v>
      </c>
      <c r="L8" s="232">
        <v>8472592402</v>
      </c>
      <c r="M8" s="232" t="s">
        <v>70</v>
      </c>
      <c r="N8" s="329">
        <f t="shared" si="0"/>
        <v>0.11541286971463756</v>
      </c>
    </row>
    <row r="9" spans="1:14" ht="15.75" x14ac:dyDescent="0.25">
      <c r="A9" s="263">
        <v>70221</v>
      </c>
      <c r="B9" s="264" t="s">
        <v>46</v>
      </c>
      <c r="C9" s="265">
        <v>3662612</v>
      </c>
      <c r="D9" s="265">
        <v>4308159</v>
      </c>
      <c r="E9" s="265">
        <v>3575080.6439999999</v>
      </c>
      <c r="F9" s="265">
        <v>4537393.7809999995</v>
      </c>
      <c r="G9" s="265">
        <v>3446804.8730000001</v>
      </c>
      <c r="H9" s="265">
        <v>4305536.4859999996</v>
      </c>
      <c r="I9" s="265">
        <v>4442505.4079999998</v>
      </c>
      <c r="J9" s="265">
        <v>5062527529.7599993</v>
      </c>
      <c r="K9" s="265">
        <v>11339135460.24</v>
      </c>
      <c r="L9" s="265">
        <v>7805638893</v>
      </c>
      <c r="M9" s="266">
        <v>380828110.81</v>
      </c>
      <c r="N9" s="330">
        <f t="shared" si="0"/>
        <v>-0.31161957449313432</v>
      </c>
    </row>
    <row r="10" spans="1:14" ht="15.75" x14ac:dyDescent="0.25">
      <c r="A10" s="177">
        <v>70233</v>
      </c>
      <c r="B10" s="224" t="s">
        <v>47</v>
      </c>
      <c r="C10" s="232" t="s">
        <v>70</v>
      </c>
      <c r="D10" s="232">
        <v>924948</v>
      </c>
      <c r="E10" s="232">
        <v>991908</v>
      </c>
      <c r="F10" s="232">
        <v>1169402</v>
      </c>
      <c r="G10" s="232">
        <v>1240301</v>
      </c>
      <c r="H10" s="232">
        <v>1233388</v>
      </c>
      <c r="I10" s="232">
        <v>1286894.996</v>
      </c>
      <c r="J10" s="232">
        <v>1407402360</v>
      </c>
      <c r="K10" s="232">
        <v>1810960135</v>
      </c>
      <c r="L10" s="232">
        <v>1759876278</v>
      </c>
      <c r="M10" s="232" t="s">
        <v>70</v>
      </c>
      <c r="N10" s="216">
        <f t="shared" si="0"/>
        <v>-2.8208162075307085E-2</v>
      </c>
    </row>
    <row r="11" spans="1:14" ht="15.75" x14ac:dyDescent="0.25">
      <c r="A11" s="177">
        <v>70235</v>
      </c>
      <c r="B11" s="224" t="s">
        <v>48</v>
      </c>
      <c r="C11" s="232">
        <v>1057637</v>
      </c>
      <c r="D11" s="232">
        <v>945596</v>
      </c>
      <c r="E11" s="232">
        <v>949571</v>
      </c>
      <c r="F11" s="232">
        <v>1068256</v>
      </c>
      <c r="G11" s="232" t="s">
        <v>70</v>
      </c>
      <c r="H11" s="232">
        <v>1271368</v>
      </c>
      <c r="I11" s="232">
        <v>1320721.6440000001</v>
      </c>
      <c r="J11" s="232">
        <v>1835519017</v>
      </c>
      <c r="K11" s="232">
        <v>2081845945</v>
      </c>
      <c r="L11" s="232">
        <v>2105954220</v>
      </c>
      <c r="M11" s="232" t="s">
        <v>70</v>
      </c>
      <c r="N11" s="216">
        <f t="shared" si="0"/>
        <v>1.1580239670423837E-2</v>
      </c>
    </row>
    <row r="12" spans="1:14" ht="15.75" x14ac:dyDescent="0.25">
      <c r="A12" s="177">
        <v>70400</v>
      </c>
      <c r="B12" s="224" t="s">
        <v>49</v>
      </c>
      <c r="C12" s="232">
        <v>1193982</v>
      </c>
      <c r="D12" s="232">
        <v>1451461</v>
      </c>
      <c r="E12" s="232">
        <v>1463171</v>
      </c>
      <c r="F12" s="232">
        <v>1565613</v>
      </c>
      <c r="G12" s="232">
        <v>1884080</v>
      </c>
      <c r="H12" s="232">
        <v>1613240</v>
      </c>
      <c r="I12" s="232">
        <v>1991603.996</v>
      </c>
      <c r="J12" s="232">
        <v>2068872254</v>
      </c>
      <c r="K12" s="232">
        <v>2447998074</v>
      </c>
      <c r="L12" s="232">
        <v>2478794776</v>
      </c>
      <c r="M12" s="232">
        <v>2225174.1970000002</v>
      </c>
      <c r="N12" s="216">
        <f t="shared" si="0"/>
        <v>1.2580362021967833E-2</v>
      </c>
    </row>
    <row r="13" spans="1:14" ht="15.75" x14ac:dyDescent="0.25">
      <c r="A13" s="177">
        <v>70418</v>
      </c>
      <c r="B13" s="224" t="s">
        <v>50</v>
      </c>
      <c r="C13" s="227">
        <v>976379</v>
      </c>
      <c r="D13" s="232">
        <v>872708</v>
      </c>
      <c r="E13" s="232">
        <v>1436048</v>
      </c>
      <c r="F13" s="232">
        <v>1397339</v>
      </c>
      <c r="G13" s="232">
        <v>1444771</v>
      </c>
      <c r="H13" s="232">
        <v>1510126</v>
      </c>
      <c r="I13" s="232">
        <v>1737703.7720000001</v>
      </c>
      <c r="J13" s="232">
        <v>1885447721</v>
      </c>
      <c r="K13" s="232">
        <v>2441821277</v>
      </c>
      <c r="L13" s="232">
        <v>1697581340</v>
      </c>
      <c r="M13" s="232" t="s">
        <v>70</v>
      </c>
      <c r="N13" s="216">
        <f t="shared" si="0"/>
        <v>-0.30478886559394985</v>
      </c>
    </row>
    <row r="14" spans="1:14" ht="15.75" x14ac:dyDescent="0.25">
      <c r="A14" s="177">
        <v>70473</v>
      </c>
      <c r="B14" s="224" t="s">
        <v>51</v>
      </c>
      <c r="C14" s="232">
        <v>1080241</v>
      </c>
      <c r="D14" s="232">
        <v>1197078</v>
      </c>
      <c r="E14" s="232">
        <v>1253198</v>
      </c>
      <c r="F14" s="232">
        <v>1317695</v>
      </c>
      <c r="G14" s="232">
        <v>1869631</v>
      </c>
      <c r="H14" s="232">
        <v>1616576</v>
      </c>
      <c r="I14" s="232">
        <v>1728309.79</v>
      </c>
      <c r="J14" s="232">
        <v>1975203425</v>
      </c>
      <c r="K14" s="232">
        <v>2297654560</v>
      </c>
      <c r="L14" s="248">
        <v>2137658944</v>
      </c>
      <c r="M14" s="232" t="s">
        <v>70</v>
      </c>
      <c r="N14" s="216">
        <f t="shared" si="0"/>
        <v>-6.9634321357689211E-2</v>
      </c>
    </row>
    <row r="15" spans="1:14" ht="15.75" x14ac:dyDescent="0.25">
      <c r="A15" s="177">
        <v>70508</v>
      </c>
      <c r="B15" s="224" t="s">
        <v>52</v>
      </c>
      <c r="C15" s="232">
        <v>935916</v>
      </c>
      <c r="D15" s="232">
        <v>1229423691</v>
      </c>
      <c r="E15" s="232">
        <v>1560784</v>
      </c>
      <c r="F15" s="232">
        <v>1758084</v>
      </c>
      <c r="G15" s="232">
        <v>2352533</v>
      </c>
      <c r="H15" s="232">
        <v>2026123</v>
      </c>
      <c r="I15" s="232">
        <v>2038201.0279999999</v>
      </c>
      <c r="J15" s="232">
        <v>2033734818</v>
      </c>
      <c r="K15" s="232">
        <v>1982997980</v>
      </c>
      <c r="L15" s="232">
        <v>1889544987</v>
      </c>
      <c r="M15" s="232">
        <v>1566164.4359999998</v>
      </c>
      <c r="N15" s="216">
        <f t="shared" si="0"/>
        <v>-4.7127124657988809E-2</v>
      </c>
    </row>
    <row r="16" spans="1:14" ht="15.75" x14ac:dyDescent="0.25">
      <c r="A16" s="177">
        <v>70523</v>
      </c>
      <c r="B16" s="224" t="s">
        <v>53</v>
      </c>
      <c r="C16" s="232">
        <v>1068833</v>
      </c>
      <c r="D16" s="232">
        <v>1469709</v>
      </c>
      <c r="E16" s="232">
        <v>1739031</v>
      </c>
      <c r="F16" s="232">
        <v>1780853</v>
      </c>
      <c r="G16" s="232">
        <v>1575597</v>
      </c>
      <c r="H16" s="232">
        <v>2354930</v>
      </c>
      <c r="I16" s="232">
        <v>2186073.0150000001</v>
      </c>
      <c r="J16" s="232">
        <v>2714620772</v>
      </c>
      <c r="K16" s="232">
        <v>3379425620</v>
      </c>
      <c r="L16" s="249">
        <v>2614620742</v>
      </c>
      <c r="M16" s="232" t="s">
        <v>70</v>
      </c>
      <c r="N16" s="216">
        <f t="shared" si="0"/>
        <v>-0.22631209086945372</v>
      </c>
    </row>
    <row r="17" spans="1:14" ht="15.75" x14ac:dyDescent="0.25">
      <c r="A17" s="177">
        <v>70670</v>
      </c>
      <c r="B17" s="224" t="s">
        <v>54</v>
      </c>
      <c r="C17" s="232">
        <v>1379354</v>
      </c>
      <c r="D17" s="232">
        <v>1631900</v>
      </c>
      <c r="E17" s="232">
        <v>1398421</v>
      </c>
      <c r="F17" s="232">
        <v>1430435</v>
      </c>
      <c r="G17" s="232">
        <v>1817997</v>
      </c>
      <c r="H17" s="232">
        <v>1670956</v>
      </c>
      <c r="I17" s="232">
        <v>2028356.956</v>
      </c>
      <c r="J17" s="232">
        <v>2129808783</v>
      </c>
      <c r="K17" s="232">
        <v>2416633938.5500002</v>
      </c>
      <c r="L17" s="232">
        <v>2344540582</v>
      </c>
      <c r="M17" s="232" t="s">
        <v>70</v>
      </c>
      <c r="N17" s="216">
        <f t="shared" si="0"/>
        <v>-2.9832137751593768E-2</v>
      </c>
    </row>
    <row r="18" spans="1:14" ht="15.75" x14ac:dyDescent="0.25">
      <c r="A18" s="177">
        <v>70678</v>
      </c>
      <c r="B18" s="224" t="s">
        <v>55</v>
      </c>
      <c r="C18" s="232">
        <v>1432703</v>
      </c>
      <c r="D18" s="232">
        <v>1829344</v>
      </c>
      <c r="E18" s="232">
        <v>2069429</v>
      </c>
      <c r="F18" s="232">
        <v>1978638</v>
      </c>
      <c r="G18" s="232">
        <v>2300663</v>
      </c>
      <c r="H18" s="232">
        <v>2497199</v>
      </c>
      <c r="I18" s="232">
        <v>2638378.8559999997</v>
      </c>
      <c r="J18" s="232">
        <v>3296023228</v>
      </c>
      <c r="K18" s="232">
        <v>3347809085</v>
      </c>
      <c r="L18" s="248">
        <v>3930085081</v>
      </c>
      <c r="M18" s="232" t="s">
        <v>70</v>
      </c>
      <c r="N18" s="216">
        <f t="shared" si="0"/>
        <v>0.17392747949962625</v>
      </c>
    </row>
    <row r="19" spans="1:14" ht="15.75" x14ac:dyDescent="0.25">
      <c r="A19" s="177">
        <v>70702</v>
      </c>
      <c r="B19" s="224" t="s">
        <v>56</v>
      </c>
      <c r="C19" s="232">
        <v>1448615</v>
      </c>
      <c r="D19" s="232">
        <v>1772145</v>
      </c>
      <c r="E19" s="232">
        <v>1762632</v>
      </c>
      <c r="F19" s="232">
        <v>1722452.1510000001</v>
      </c>
      <c r="G19" s="232">
        <v>1635171.6310000001</v>
      </c>
      <c r="H19" s="232">
        <v>1693141.9890000001</v>
      </c>
      <c r="I19" s="232">
        <v>1811238.483</v>
      </c>
      <c r="J19" s="232">
        <v>2339229904</v>
      </c>
      <c r="K19" s="232">
        <v>2135051634</v>
      </c>
      <c r="L19" s="232">
        <v>3332179038</v>
      </c>
      <c r="M19" s="232" t="s">
        <v>70</v>
      </c>
      <c r="N19" s="216">
        <f t="shared" si="0"/>
        <v>0.56070185139138418</v>
      </c>
    </row>
    <row r="20" spans="1:14" ht="15.75" x14ac:dyDescent="0.25">
      <c r="A20" s="177">
        <v>70742</v>
      </c>
      <c r="B20" s="224" t="s">
        <v>57</v>
      </c>
      <c r="C20" s="232">
        <v>975746</v>
      </c>
      <c r="D20" s="232">
        <v>1196969</v>
      </c>
      <c r="E20" s="232">
        <v>1514284</v>
      </c>
      <c r="F20" s="232">
        <v>1655530</v>
      </c>
      <c r="G20" s="232">
        <v>1806319.564</v>
      </c>
      <c r="H20" s="232">
        <v>1780970.9</v>
      </c>
      <c r="I20" s="232">
        <v>1495289.8489999999</v>
      </c>
      <c r="J20" s="232">
        <v>1913254111.77</v>
      </c>
      <c r="K20" s="232">
        <v>2073490339.1099999</v>
      </c>
      <c r="L20" s="232">
        <v>2420023396.6199999</v>
      </c>
      <c r="M20" s="232" t="s">
        <v>70</v>
      </c>
      <c r="N20" s="216">
        <f t="shared" si="0"/>
        <v>0.16712547484486553</v>
      </c>
    </row>
    <row r="21" spans="1:14" ht="15.75" x14ac:dyDescent="0.25">
      <c r="A21" s="177">
        <v>70708</v>
      </c>
      <c r="B21" s="224" t="s">
        <v>58</v>
      </c>
      <c r="C21" s="232">
        <v>2362121</v>
      </c>
      <c r="D21" s="232">
        <v>2324865</v>
      </c>
      <c r="E21" s="232">
        <v>3022321</v>
      </c>
      <c r="F21" s="232">
        <v>3094665</v>
      </c>
      <c r="G21" s="232">
        <v>3600132</v>
      </c>
      <c r="H21" s="232">
        <v>4152685</v>
      </c>
      <c r="I21" s="232">
        <v>4197171.3949999996</v>
      </c>
      <c r="J21" s="232">
        <v>4609487693</v>
      </c>
      <c r="K21" s="232">
        <v>5314050501</v>
      </c>
      <c r="L21" s="232">
        <v>5956547719</v>
      </c>
      <c r="M21" s="232">
        <v>4866142.7769999998</v>
      </c>
      <c r="N21" s="216">
        <f t="shared" si="0"/>
        <v>0.1209053654795141</v>
      </c>
    </row>
    <row r="22" spans="1:14" ht="15.75" x14ac:dyDescent="0.25">
      <c r="A22" s="177">
        <v>70713</v>
      </c>
      <c r="B22" s="224" t="s">
        <v>59</v>
      </c>
      <c r="C22" s="232">
        <v>1937347</v>
      </c>
      <c r="D22" s="232">
        <v>1553328496</v>
      </c>
      <c r="E22" s="232">
        <v>1506601</v>
      </c>
      <c r="F22" s="232">
        <v>1848323</v>
      </c>
      <c r="G22" s="232">
        <v>2071905</v>
      </c>
      <c r="H22" s="232">
        <v>2051939</v>
      </c>
      <c r="I22" s="232">
        <v>1963513.2400000002</v>
      </c>
      <c r="J22" s="232">
        <v>2856932167</v>
      </c>
      <c r="K22" s="232">
        <v>3631054045</v>
      </c>
      <c r="L22" s="232">
        <v>351104042</v>
      </c>
      <c r="M22" s="232">
        <v>2079166.1710000001</v>
      </c>
      <c r="N22" s="216">
        <f t="shared" si="0"/>
        <v>-0.90330520073545206</v>
      </c>
    </row>
    <row r="23" spans="1:14" ht="15.75" x14ac:dyDescent="0.25">
      <c r="A23" s="177">
        <v>70717</v>
      </c>
      <c r="B23" s="224" t="s">
        <v>60</v>
      </c>
      <c r="C23" s="232">
        <v>1341640</v>
      </c>
      <c r="D23" s="227">
        <v>1382150</v>
      </c>
      <c r="E23" s="227">
        <v>1534441.5520000001</v>
      </c>
      <c r="F23" s="227">
        <v>1757121.216</v>
      </c>
      <c r="G23" s="232">
        <v>2607706</v>
      </c>
      <c r="H23" s="232">
        <v>2018131</v>
      </c>
      <c r="I23" s="232">
        <v>2205079.426</v>
      </c>
      <c r="J23" s="232">
        <v>2049838769</v>
      </c>
      <c r="K23" s="232">
        <v>2065490834</v>
      </c>
      <c r="L23" s="232">
        <v>2342318445</v>
      </c>
      <c r="M23" s="232">
        <v>2079874.2520000001</v>
      </c>
      <c r="N23" s="216">
        <f t="shared" si="0"/>
        <v>0.13402509778457822</v>
      </c>
    </row>
    <row r="24" spans="1:14" ht="15.75" x14ac:dyDescent="0.25">
      <c r="A24" s="177">
        <v>70820</v>
      </c>
      <c r="B24" s="224" t="s">
        <v>61</v>
      </c>
      <c r="C24" s="232">
        <v>1681398</v>
      </c>
      <c r="D24" s="232">
        <v>1632739</v>
      </c>
      <c r="E24" s="232">
        <v>1738770</v>
      </c>
      <c r="F24" s="232">
        <v>1910422</v>
      </c>
      <c r="G24" s="232">
        <v>2075158</v>
      </c>
      <c r="H24" s="232">
        <v>2068159</v>
      </c>
      <c r="I24" s="232">
        <v>2578584.9709999999</v>
      </c>
      <c r="J24" s="232">
        <v>2502862627</v>
      </c>
      <c r="K24" s="232">
        <v>2976772099</v>
      </c>
      <c r="L24" s="232">
        <v>3538407855</v>
      </c>
      <c r="M24" s="232" t="s">
        <v>70</v>
      </c>
      <c r="N24" s="216">
        <f t="shared" si="0"/>
        <v>0.18867274259546868</v>
      </c>
    </row>
    <row r="25" spans="1:14" ht="15.75" x14ac:dyDescent="0.25">
      <c r="A25" s="177">
        <v>70001</v>
      </c>
      <c r="B25" s="224" t="s">
        <v>62</v>
      </c>
      <c r="C25" s="232">
        <v>2294613</v>
      </c>
      <c r="D25" s="232">
        <v>2650398</v>
      </c>
      <c r="E25" s="232">
        <v>3102466</v>
      </c>
      <c r="F25" s="232">
        <v>2981124</v>
      </c>
      <c r="G25" s="232">
        <v>3225896</v>
      </c>
      <c r="H25" s="232">
        <v>4587878</v>
      </c>
      <c r="I25" s="232">
        <v>5124475.6139999991</v>
      </c>
      <c r="J25" s="232">
        <v>5338026887</v>
      </c>
      <c r="K25" s="232">
        <v>7235318631</v>
      </c>
      <c r="L25" s="232">
        <v>7825174815</v>
      </c>
      <c r="M25" s="232">
        <v>6177815.243999999</v>
      </c>
      <c r="N25" s="216">
        <f t="shared" si="0"/>
        <v>8.1524562231819142E-2</v>
      </c>
    </row>
    <row r="26" spans="1:14" ht="16.5" thickBot="1" x14ac:dyDescent="0.3">
      <c r="A26" s="179">
        <v>70823</v>
      </c>
      <c r="B26" s="236" t="s">
        <v>78</v>
      </c>
      <c r="C26" s="237">
        <v>2843736</v>
      </c>
      <c r="D26" s="237">
        <v>3002342</v>
      </c>
      <c r="E26" s="237">
        <v>2880907</v>
      </c>
      <c r="F26" s="237">
        <v>3553950</v>
      </c>
      <c r="G26" s="237">
        <v>4139135.9169999999</v>
      </c>
      <c r="H26" s="237">
        <v>4072379.7829999998</v>
      </c>
      <c r="I26" s="237">
        <v>3871015.6180000002</v>
      </c>
      <c r="J26" s="237">
        <v>4253507437</v>
      </c>
      <c r="K26" s="237">
        <v>4053891190.6399999</v>
      </c>
      <c r="L26" s="237">
        <v>3646315131</v>
      </c>
      <c r="M26" s="237">
        <v>3706131.375</v>
      </c>
      <c r="N26" s="216">
        <f t="shared" si="0"/>
        <v>-0.1005394670140751</v>
      </c>
    </row>
    <row r="27" spans="1:14" ht="17.25" thickTop="1" thickBot="1" x14ac:dyDescent="0.3">
      <c r="A27" s="251" t="s">
        <v>26</v>
      </c>
      <c r="B27" s="453" t="s">
        <v>26</v>
      </c>
      <c r="C27" s="250">
        <f>SUBTOTAL(109,C6:C26)</f>
        <v>33054595</v>
      </c>
      <c r="D27" s="250">
        <f t="shared" ref="D27:J27" si="1">SUBTOTAL(109,D6:D26)</f>
        <v>2839429124</v>
      </c>
      <c r="E27" s="250">
        <f t="shared" si="1"/>
        <v>60300357.703000009</v>
      </c>
      <c r="F27" s="250">
        <f t="shared" si="1"/>
        <v>69251661.647</v>
      </c>
      <c r="G27" s="250">
        <f t="shared" si="1"/>
        <v>75271819.767999992</v>
      </c>
      <c r="H27" s="250">
        <f t="shared" si="1"/>
        <v>81218843.157999992</v>
      </c>
      <c r="I27" s="250">
        <f t="shared" si="1"/>
        <v>452644983.44699997</v>
      </c>
      <c r="J27" s="250">
        <f t="shared" si="1"/>
        <v>104552996560.53001</v>
      </c>
      <c r="K27" s="250">
        <f t="shared" ref="K27:M27" si="2">SUBTOTAL(109,K6:K26)</f>
        <v>123367769989.61</v>
      </c>
      <c r="L27" s="250">
        <f>SUBTOTAL(109,L6:L26)</f>
        <v>133517721068.34</v>
      </c>
      <c r="M27" s="250">
        <f t="shared" si="2"/>
        <v>451936162.097</v>
      </c>
      <c r="N27" s="452">
        <f>(L27-K27)/K27</f>
        <v>8.2273928430292784E-2</v>
      </c>
    </row>
    <row r="28" spans="1:14" ht="15.75" thickTop="1" x14ac:dyDescent="0.25">
      <c r="A28" s="66" t="s">
        <v>64</v>
      </c>
      <c r="B28" s="66"/>
      <c r="N28" s="258"/>
    </row>
    <row r="29" spans="1:14" x14ac:dyDescent="0.25">
      <c r="A29" s="66" t="s">
        <v>65</v>
      </c>
      <c r="B29" s="66"/>
    </row>
    <row r="30" spans="1:14" x14ac:dyDescent="0.25">
      <c r="A30" s="67" t="s">
        <v>66</v>
      </c>
    </row>
    <row r="31" spans="1:14" x14ac:dyDescent="0.25">
      <c r="A31" s="67" t="s">
        <v>67</v>
      </c>
    </row>
  </sheetData>
  <mergeCells count="4">
    <mergeCell ref="A1:N1"/>
    <mergeCell ref="A2:N2"/>
    <mergeCell ref="A3:N3"/>
    <mergeCell ref="A4:N4"/>
  </mergeCells>
  <pageMargins left="0.7" right="0.7" top="0.75" bottom="0.75" header="0.3" footer="0.3"/>
  <pageSetup orientation="portrait" r:id="rId1"/>
  <ignoredErrors>
    <ignoredError sqref="L27" formulaRange="1"/>
    <ignoredError sqref="C5:K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O31"/>
  <sheetViews>
    <sheetView showGridLines="0" zoomScale="120" zoomScaleNormal="120" workbookViewId="0">
      <selection activeCell="L9" sqref="L9"/>
    </sheetView>
  </sheetViews>
  <sheetFormatPr baseColWidth="10" defaultRowHeight="15" x14ac:dyDescent="0.25"/>
  <cols>
    <col min="1" max="1" width="9.42578125" customWidth="1"/>
    <col min="2" max="2" width="18.7109375" customWidth="1"/>
    <col min="3" max="3" width="6" hidden="1" customWidth="1"/>
    <col min="4" max="5" width="7" hidden="1" customWidth="1"/>
    <col min="6" max="6" width="5.85546875" hidden="1" customWidth="1"/>
    <col min="7" max="7" width="7" hidden="1" customWidth="1"/>
    <col min="8" max="9" width="5.85546875" hidden="1" customWidth="1"/>
    <col min="10" max="12" width="9.42578125" bestFit="1" customWidth="1"/>
    <col min="13" max="13" width="9.42578125" customWidth="1"/>
    <col min="14" max="14" width="9.42578125" bestFit="1" customWidth="1"/>
    <col min="15" max="15" width="10.7109375" bestFit="1" customWidth="1"/>
  </cols>
  <sheetData>
    <row r="1" spans="1:15" x14ac:dyDescent="0.25">
      <c r="A1" s="495" t="s">
        <v>30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5" x14ac:dyDescent="0.25">
      <c r="A2" s="495" t="s">
        <v>31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5" x14ac:dyDescent="0.25">
      <c r="A3" s="496" t="s">
        <v>164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5" ht="15.75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5" ht="31.5" customHeight="1" x14ac:dyDescent="0.25">
      <c r="A5" s="244" t="s">
        <v>32</v>
      </c>
      <c r="B5" s="245" t="s">
        <v>33</v>
      </c>
      <c r="C5" s="246" t="s">
        <v>69</v>
      </c>
      <c r="D5" s="246" t="s">
        <v>34</v>
      </c>
      <c r="E5" s="246" t="s">
        <v>35</v>
      </c>
      <c r="F5" s="246" t="s">
        <v>36</v>
      </c>
      <c r="G5" s="246" t="s">
        <v>37</v>
      </c>
      <c r="H5" s="246" t="s">
        <v>38</v>
      </c>
      <c r="I5" s="246" t="s">
        <v>39</v>
      </c>
      <c r="J5" s="246" t="s">
        <v>40</v>
      </c>
      <c r="K5" s="246" t="s">
        <v>41</v>
      </c>
      <c r="L5" s="247" t="s">
        <v>28</v>
      </c>
      <c r="M5" s="246">
        <v>2020</v>
      </c>
      <c r="N5" s="245" t="s">
        <v>80</v>
      </c>
      <c r="O5" s="186" t="s">
        <v>272</v>
      </c>
    </row>
    <row r="6" spans="1:15" ht="15.75" x14ac:dyDescent="0.25">
      <c r="A6" s="177">
        <v>70230</v>
      </c>
      <c r="B6" s="224" t="s">
        <v>42</v>
      </c>
      <c r="C6" s="227" t="s">
        <v>71</v>
      </c>
      <c r="D6" s="227" t="s">
        <v>71</v>
      </c>
      <c r="E6" s="232">
        <v>163999</v>
      </c>
      <c r="F6" s="232">
        <v>509394</v>
      </c>
      <c r="G6" s="232">
        <v>541840</v>
      </c>
      <c r="H6" s="232">
        <v>541840</v>
      </c>
      <c r="I6" s="232">
        <v>603277</v>
      </c>
      <c r="J6" s="232">
        <v>582918389</v>
      </c>
      <c r="K6" s="232">
        <v>367106144</v>
      </c>
      <c r="L6" s="232">
        <v>492064743</v>
      </c>
      <c r="M6" s="228">
        <v>162863903</v>
      </c>
      <c r="N6" s="232" t="s">
        <v>70</v>
      </c>
      <c r="O6" s="215">
        <f>(M6-L6)/L6</f>
        <v>-0.66901936113719895</v>
      </c>
    </row>
    <row r="7" spans="1:15" ht="15.75" x14ac:dyDescent="0.25">
      <c r="A7" s="177">
        <v>70204</v>
      </c>
      <c r="B7" s="224" t="s">
        <v>44</v>
      </c>
      <c r="C7" s="227" t="s">
        <v>71</v>
      </c>
      <c r="D7" s="232">
        <v>367339</v>
      </c>
      <c r="E7" s="232">
        <v>360218</v>
      </c>
      <c r="F7" s="232">
        <v>400793</v>
      </c>
      <c r="G7" s="232">
        <v>513463</v>
      </c>
      <c r="H7" s="232">
        <v>968209</v>
      </c>
      <c r="I7" s="232">
        <v>379651</v>
      </c>
      <c r="J7" s="232">
        <v>1287673103</v>
      </c>
      <c r="K7" s="232">
        <v>1188425769</v>
      </c>
      <c r="L7" s="232">
        <v>1863214270</v>
      </c>
      <c r="M7" s="228">
        <v>1675355738</v>
      </c>
      <c r="N7" s="232" t="s">
        <v>70</v>
      </c>
      <c r="O7" s="215">
        <f t="shared" ref="O7:O26" si="0">(M7-L7)/L7</f>
        <v>-0.10082497489674121</v>
      </c>
    </row>
    <row r="8" spans="1:15" ht="15.75" x14ac:dyDescent="0.25">
      <c r="A8" s="177">
        <v>70215</v>
      </c>
      <c r="B8" s="224" t="s">
        <v>45</v>
      </c>
      <c r="C8" s="227" t="s">
        <v>71</v>
      </c>
      <c r="D8" s="232">
        <v>2648303</v>
      </c>
      <c r="E8" s="232">
        <v>4472972</v>
      </c>
      <c r="F8" s="232">
        <v>4170403</v>
      </c>
      <c r="G8" s="232">
        <v>4859850</v>
      </c>
      <c r="H8" s="232">
        <v>7155513</v>
      </c>
      <c r="I8" s="232">
        <v>8393768</v>
      </c>
      <c r="J8" s="232">
        <v>8752703792</v>
      </c>
      <c r="K8" s="232">
        <v>12601035458</v>
      </c>
      <c r="L8" s="232">
        <v>12234894504</v>
      </c>
      <c r="M8" s="232">
        <v>12412168147</v>
      </c>
      <c r="N8" s="232" t="s">
        <v>70</v>
      </c>
      <c r="O8" s="215">
        <f t="shared" si="0"/>
        <v>1.4489184434082637E-2</v>
      </c>
    </row>
    <row r="9" spans="1:15" ht="15.75" x14ac:dyDescent="0.25">
      <c r="A9" s="177">
        <v>70221</v>
      </c>
      <c r="B9" s="224" t="s">
        <v>46</v>
      </c>
      <c r="C9" s="232">
        <v>3412880</v>
      </c>
      <c r="D9" s="232">
        <v>3659384</v>
      </c>
      <c r="E9" s="232">
        <v>4079680</v>
      </c>
      <c r="F9" s="232">
        <v>7708801.2740000002</v>
      </c>
      <c r="G9" s="232">
        <v>9560291.1270000003</v>
      </c>
      <c r="H9" s="232">
        <v>11415312.152000001</v>
      </c>
      <c r="I9" s="232">
        <v>10190523.933</v>
      </c>
      <c r="J9" s="232">
        <v>12437508323.24</v>
      </c>
      <c r="K9" s="232">
        <v>12479662218</v>
      </c>
      <c r="L9" s="232">
        <v>23392450425.509998</v>
      </c>
      <c r="M9" s="232">
        <v>38920845000</v>
      </c>
      <c r="N9" s="229">
        <v>40875124166</v>
      </c>
      <c r="O9" s="215">
        <f t="shared" si="0"/>
        <v>0.66382077516581739</v>
      </c>
    </row>
    <row r="10" spans="1:15" ht="15.75" x14ac:dyDescent="0.25">
      <c r="A10" s="177">
        <v>70233</v>
      </c>
      <c r="B10" s="224" t="s">
        <v>47</v>
      </c>
      <c r="C10" s="232">
        <v>173776</v>
      </c>
      <c r="D10" s="232">
        <v>325432</v>
      </c>
      <c r="E10" s="232">
        <v>280481</v>
      </c>
      <c r="F10" s="232">
        <v>493308</v>
      </c>
      <c r="G10" s="232">
        <v>753818</v>
      </c>
      <c r="H10" s="232">
        <v>977528</v>
      </c>
      <c r="I10" s="232">
        <v>1223725</v>
      </c>
      <c r="J10" s="232">
        <v>814809694</v>
      </c>
      <c r="K10" s="232">
        <v>963037083</v>
      </c>
      <c r="L10" s="232">
        <v>995360854</v>
      </c>
      <c r="M10" s="232">
        <v>1692595591</v>
      </c>
      <c r="N10" s="232" t="s">
        <v>70</v>
      </c>
      <c r="O10" s="215">
        <f t="shared" si="0"/>
        <v>0.70048438633894683</v>
      </c>
    </row>
    <row r="11" spans="1:15" ht="15.75" x14ac:dyDescent="0.25">
      <c r="A11" s="177">
        <v>70235</v>
      </c>
      <c r="B11" s="224" t="s">
        <v>48</v>
      </c>
      <c r="C11" s="232">
        <v>649155</v>
      </c>
      <c r="D11" s="232">
        <v>500940</v>
      </c>
      <c r="E11" s="232">
        <v>1095735</v>
      </c>
      <c r="F11" s="232">
        <v>1424348</v>
      </c>
      <c r="G11" s="232">
        <v>1480881</v>
      </c>
      <c r="H11" s="232">
        <v>1726307</v>
      </c>
      <c r="I11" s="232">
        <v>1008189</v>
      </c>
      <c r="J11" s="232">
        <v>2229152332</v>
      </c>
      <c r="K11" s="232">
        <v>1624539559</v>
      </c>
      <c r="L11" s="232">
        <v>4234468989</v>
      </c>
      <c r="M11" s="232">
        <v>2669771303</v>
      </c>
      <c r="N11" s="229">
        <v>1167199123</v>
      </c>
      <c r="O11" s="215">
        <f t="shared" si="0"/>
        <v>-0.36951449876351899</v>
      </c>
    </row>
    <row r="12" spans="1:15" ht="15.75" x14ac:dyDescent="0.25">
      <c r="A12" s="177">
        <v>70400</v>
      </c>
      <c r="B12" s="224" t="s">
        <v>49</v>
      </c>
      <c r="C12" s="232">
        <v>332324</v>
      </c>
      <c r="D12" s="232">
        <v>737981</v>
      </c>
      <c r="E12" s="232">
        <v>1221330</v>
      </c>
      <c r="F12" s="232">
        <v>1718539</v>
      </c>
      <c r="G12" s="232">
        <v>2073566</v>
      </c>
      <c r="H12" s="232">
        <v>1430437</v>
      </c>
      <c r="I12" s="232">
        <v>1067907</v>
      </c>
      <c r="J12" s="232">
        <v>880360736</v>
      </c>
      <c r="K12" s="232">
        <v>1756358959</v>
      </c>
      <c r="L12" s="232">
        <v>2646845324</v>
      </c>
      <c r="M12" s="232">
        <v>1602109715.8800001</v>
      </c>
      <c r="N12" s="232" t="s">
        <v>70</v>
      </c>
      <c r="O12" s="215">
        <f t="shared" si="0"/>
        <v>-0.39470973186342484</v>
      </c>
    </row>
    <row r="13" spans="1:15" ht="15.75" x14ac:dyDescent="0.25">
      <c r="A13" s="177">
        <v>70418</v>
      </c>
      <c r="B13" s="224" t="s">
        <v>50</v>
      </c>
      <c r="C13" s="232">
        <v>623244</v>
      </c>
      <c r="D13" s="227" t="s">
        <v>71</v>
      </c>
      <c r="E13" s="232">
        <v>469135</v>
      </c>
      <c r="F13" s="232">
        <v>554701</v>
      </c>
      <c r="G13" s="232">
        <v>817613</v>
      </c>
      <c r="H13" s="232">
        <v>2869833</v>
      </c>
      <c r="I13" s="232">
        <v>829103</v>
      </c>
      <c r="J13" s="232">
        <v>1084227948</v>
      </c>
      <c r="K13" s="232">
        <v>1250776284.98</v>
      </c>
      <c r="L13" s="232">
        <v>1552342174</v>
      </c>
      <c r="M13" s="232">
        <v>1265357915</v>
      </c>
      <c r="N13" s="232" t="s">
        <v>70</v>
      </c>
      <c r="O13" s="215">
        <f t="shared" si="0"/>
        <v>-0.18487177879121386</v>
      </c>
    </row>
    <row r="14" spans="1:15" ht="15.75" x14ac:dyDescent="0.25">
      <c r="A14" s="177">
        <v>70473</v>
      </c>
      <c r="B14" s="224" t="s">
        <v>51</v>
      </c>
      <c r="C14" s="227" t="s">
        <v>71</v>
      </c>
      <c r="D14" s="232">
        <v>239873</v>
      </c>
      <c r="E14" s="232">
        <v>891899791</v>
      </c>
      <c r="F14" s="232">
        <v>1079795</v>
      </c>
      <c r="G14" s="232">
        <v>1015687</v>
      </c>
      <c r="H14" s="232">
        <v>4003771</v>
      </c>
      <c r="I14" s="232">
        <v>1465279</v>
      </c>
      <c r="J14" s="232">
        <v>1364862027</v>
      </c>
      <c r="K14" s="232">
        <v>1117181514</v>
      </c>
      <c r="L14" s="232">
        <v>1766043733</v>
      </c>
      <c r="M14" s="232">
        <v>1665453094</v>
      </c>
      <c r="N14" s="229">
        <v>1161130922.5699999</v>
      </c>
      <c r="O14" s="215">
        <f t="shared" si="0"/>
        <v>-5.6958181227554007E-2</v>
      </c>
    </row>
    <row r="15" spans="1:15" ht="15.75" x14ac:dyDescent="0.25">
      <c r="A15" s="177">
        <v>70508</v>
      </c>
      <c r="B15" s="224" t="s">
        <v>52</v>
      </c>
      <c r="C15" s="232">
        <v>409838</v>
      </c>
      <c r="D15" s="232">
        <v>436562</v>
      </c>
      <c r="E15" s="232">
        <v>1091208</v>
      </c>
      <c r="F15" s="232">
        <v>1032132</v>
      </c>
      <c r="G15" s="232">
        <v>1283116</v>
      </c>
      <c r="H15" s="232">
        <v>1532354</v>
      </c>
      <c r="I15" s="232">
        <v>2989966</v>
      </c>
      <c r="J15" s="232">
        <v>1762299265</v>
      </c>
      <c r="K15" s="232">
        <v>2369893605</v>
      </c>
      <c r="L15" s="232">
        <v>2910737433</v>
      </c>
      <c r="M15" s="232">
        <v>2291350510</v>
      </c>
      <c r="N15" s="232" t="s">
        <v>70</v>
      </c>
      <c r="O15" s="215">
        <f t="shared" si="0"/>
        <v>-0.21279381505793141</v>
      </c>
    </row>
    <row r="16" spans="1:15" ht="15.75" x14ac:dyDescent="0.25">
      <c r="A16" s="177">
        <v>70523</v>
      </c>
      <c r="B16" s="224" t="s">
        <v>53</v>
      </c>
      <c r="C16" s="232">
        <v>512844</v>
      </c>
      <c r="D16" s="232">
        <v>722256</v>
      </c>
      <c r="E16" s="232">
        <v>910050</v>
      </c>
      <c r="F16" s="232">
        <v>833683</v>
      </c>
      <c r="G16" s="232">
        <v>1470195</v>
      </c>
      <c r="H16" s="232">
        <v>1781821</v>
      </c>
      <c r="I16" s="232">
        <v>815764</v>
      </c>
      <c r="J16" s="232">
        <v>1038282884</v>
      </c>
      <c r="K16" s="232">
        <v>1364158288</v>
      </c>
      <c r="L16" s="232">
        <v>1829256706</v>
      </c>
      <c r="M16" s="249">
        <v>1467794443</v>
      </c>
      <c r="N16" s="232" t="s">
        <v>70</v>
      </c>
      <c r="O16" s="215">
        <f t="shared" si="0"/>
        <v>-0.19760062205287879</v>
      </c>
    </row>
    <row r="17" spans="1:15" ht="15.75" x14ac:dyDescent="0.25">
      <c r="A17" s="177">
        <v>70670</v>
      </c>
      <c r="B17" s="224" t="s">
        <v>54</v>
      </c>
      <c r="C17" s="232">
        <v>999996</v>
      </c>
      <c r="D17" s="232">
        <v>1572520</v>
      </c>
      <c r="E17" s="232">
        <v>1422421</v>
      </c>
      <c r="F17" s="232">
        <v>2801000</v>
      </c>
      <c r="G17" s="232">
        <v>3370219</v>
      </c>
      <c r="H17" s="232">
        <v>3543091</v>
      </c>
      <c r="I17" s="232">
        <v>3149634</v>
      </c>
      <c r="J17" s="232">
        <v>4717476639</v>
      </c>
      <c r="K17" s="232">
        <v>4012358342</v>
      </c>
      <c r="L17" s="232">
        <v>6364395328</v>
      </c>
      <c r="M17" s="232">
        <v>4898873856</v>
      </c>
      <c r="N17" s="232" t="s">
        <v>70</v>
      </c>
      <c r="O17" s="215">
        <f t="shared" si="0"/>
        <v>-0.23026876811886191</v>
      </c>
    </row>
    <row r="18" spans="1:15" ht="15.75" x14ac:dyDescent="0.25">
      <c r="A18" s="177">
        <v>70678</v>
      </c>
      <c r="B18" s="224" t="s">
        <v>55</v>
      </c>
      <c r="C18" s="232">
        <v>257083</v>
      </c>
      <c r="D18" s="232">
        <v>257083</v>
      </c>
      <c r="E18" s="232">
        <v>288474</v>
      </c>
      <c r="F18" s="232">
        <v>792921</v>
      </c>
      <c r="G18" s="232">
        <v>898210.37600000005</v>
      </c>
      <c r="H18" s="232">
        <v>2211382.7149999999</v>
      </c>
      <c r="I18" s="232">
        <v>961839.201</v>
      </c>
      <c r="J18" s="232">
        <v>1597067295.6099999</v>
      </c>
      <c r="K18" s="232">
        <v>1937420002</v>
      </c>
      <c r="L18" s="232">
        <v>1478024158.3900001</v>
      </c>
      <c r="M18" s="232">
        <v>2169489963</v>
      </c>
      <c r="N18" s="232" t="s">
        <v>70</v>
      </c>
      <c r="O18" s="215">
        <f t="shared" si="0"/>
        <v>0.46783119253152672</v>
      </c>
    </row>
    <row r="19" spans="1:15" ht="15.75" x14ac:dyDescent="0.25">
      <c r="A19" s="177">
        <v>70702</v>
      </c>
      <c r="B19" s="224" t="s">
        <v>56</v>
      </c>
      <c r="C19" s="232">
        <v>343511</v>
      </c>
      <c r="D19" s="232">
        <v>608603</v>
      </c>
      <c r="E19" s="232">
        <v>605731</v>
      </c>
      <c r="F19" s="232">
        <v>887044</v>
      </c>
      <c r="G19" s="232">
        <v>1337157</v>
      </c>
      <c r="H19" s="232">
        <v>2448408.554</v>
      </c>
      <c r="I19" s="232">
        <v>1627256.851</v>
      </c>
      <c r="J19" s="232">
        <v>2283969089.3299999</v>
      </c>
      <c r="K19" s="232">
        <v>1398911123.99</v>
      </c>
      <c r="L19" s="232">
        <v>1809907110.05</v>
      </c>
      <c r="M19" s="232">
        <v>1837720343.1700001</v>
      </c>
      <c r="N19" s="232" t="s">
        <v>70</v>
      </c>
      <c r="O19" s="215">
        <f t="shared" si="0"/>
        <v>1.536721579000359E-2</v>
      </c>
    </row>
    <row r="20" spans="1:15" ht="15.75" x14ac:dyDescent="0.25">
      <c r="A20" s="177">
        <v>70742</v>
      </c>
      <c r="B20" s="224" t="s">
        <v>57</v>
      </c>
      <c r="C20" s="232">
        <v>1105184</v>
      </c>
      <c r="D20" s="232">
        <v>2271994</v>
      </c>
      <c r="E20" s="232">
        <v>1605760</v>
      </c>
      <c r="F20" s="232">
        <v>2120832</v>
      </c>
      <c r="G20" s="232">
        <v>1776134</v>
      </c>
      <c r="H20" s="232">
        <v>2493260</v>
      </c>
      <c r="I20" s="232">
        <v>1920801</v>
      </c>
      <c r="J20" s="232">
        <v>3962927921</v>
      </c>
      <c r="K20" s="232">
        <v>7586907015</v>
      </c>
      <c r="L20" s="232">
        <v>6819288776</v>
      </c>
      <c r="M20" s="232">
        <v>6430065359</v>
      </c>
      <c r="N20" s="232" t="s">
        <v>70</v>
      </c>
      <c r="O20" s="215">
        <f t="shared" si="0"/>
        <v>-5.7076834518262967E-2</v>
      </c>
    </row>
    <row r="21" spans="1:15" ht="15.75" x14ac:dyDescent="0.25">
      <c r="A21" s="177">
        <v>70708</v>
      </c>
      <c r="B21" s="224" t="s">
        <v>58</v>
      </c>
      <c r="C21" s="232">
        <v>2512110</v>
      </c>
      <c r="D21" s="232">
        <v>2512110</v>
      </c>
      <c r="E21" s="232">
        <v>2086026</v>
      </c>
      <c r="F21" s="232">
        <v>31990719</v>
      </c>
      <c r="G21" s="232">
        <v>5118689</v>
      </c>
      <c r="H21" s="232">
        <v>5260137</v>
      </c>
      <c r="I21" s="232">
        <v>6012280</v>
      </c>
      <c r="J21" s="232">
        <v>5116730397</v>
      </c>
      <c r="K21" s="232">
        <v>6333621327</v>
      </c>
      <c r="L21" s="232">
        <v>9185450933</v>
      </c>
      <c r="M21" s="232">
        <v>8318860514</v>
      </c>
      <c r="N21" s="232">
        <v>7328399440.3400002</v>
      </c>
      <c r="O21" s="215">
        <f t="shared" si="0"/>
        <v>-9.4343807976443955E-2</v>
      </c>
    </row>
    <row r="22" spans="1:15" ht="15.75" x14ac:dyDescent="0.25">
      <c r="A22" s="177">
        <v>70713</v>
      </c>
      <c r="B22" s="224" t="s">
        <v>59</v>
      </c>
      <c r="C22" s="232">
        <v>1852864.314</v>
      </c>
      <c r="D22" s="232">
        <v>1769416</v>
      </c>
      <c r="E22" s="232">
        <v>1466825326</v>
      </c>
      <c r="F22" s="232">
        <v>1542014</v>
      </c>
      <c r="G22" s="232">
        <v>2709206</v>
      </c>
      <c r="H22" s="232">
        <v>2355997</v>
      </c>
      <c r="I22" s="232">
        <v>2497391</v>
      </c>
      <c r="J22" s="232">
        <v>4194188504</v>
      </c>
      <c r="K22" s="232">
        <v>3829268101</v>
      </c>
      <c r="L22" s="232">
        <v>4550417613</v>
      </c>
      <c r="M22" s="232">
        <v>6288439051.8599997</v>
      </c>
      <c r="N22" s="232">
        <v>4075598932.1999998</v>
      </c>
      <c r="O22" s="215">
        <f t="shared" si="0"/>
        <v>0.38194767748232161</v>
      </c>
    </row>
    <row r="23" spans="1:15" ht="15.75" x14ac:dyDescent="0.25">
      <c r="A23" s="177">
        <v>70717</v>
      </c>
      <c r="B23" s="224" t="s">
        <v>60</v>
      </c>
      <c r="C23" s="232">
        <v>1109106</v>
      </c>
      <c r="D23" s="232">
        <v>1296359</v>
      </c>
      <c r="E23" s="227">
        <v>1443636</v>
      </c>
      <c r="F23" s="227">
        <v>2209122.142</v>
      </c>
      <c r="G23" s="227">
        <v>2908055561</v>
      </c>
      <c r="H23" s="232">
        <v>4310686</v>
      </c>
      <c r="I23" s="232">
        <v>2403335</v>
      </c>
      <c r="J23" s="232">
        <v>2757711323.6100001</v>
      </c>
      <c r="K23" s="232">
        <v>2849505840</v>
      </c>
      <c r="L23" s="232">
        <v>2849505840</v>
      </c>
      <c r="M23" s="232">
        <v>2354152158</v>
      </c>
      <c r="N23" s="232">
        <v>1435843481</v>
      </c>
      <c r="O23" s="215">
        <f t="shared" si="0"/>
        <v>-0.17383845123124927</v>
      </c>
    </row>
    <row r="24" spans="1:15" ht="15.75" x14ac:dyDescent="0.25">
      <c r="A24" s="177">
        <v>70820</v>
      </c>
      <c r="B24" s="224" t="s">
        <v>61</v>
      </c>
      <c r="C24" s="232">
        <v>1920879</v>
      </c>
      <c r="D24" s="232">
        <v>2754085000</v>
      </c>
      <c r="E24" s="232">
        <v>4729631</v>
      </c>
      <c r="F24" s="232">
        <v>4710220</v>
      </c>
      <c r="G24" s="232">
        <v>22521298</v>
      </c>
      <c r="H24" s="232">
        <v>5673031</v>
      </c>
      <c r="I24" s="232">
        <v>7788824</v>
      </c>
      <c r="J24" s="232">
        <v>7436466857</v>
      </c>
      <c r="K24" s="232">
        <v>8047982713</v>
      </c>
      <c r="L24" s="232">
        <v>15965292</v>
      </c>
      <c r="M24" s="232">
        <v>13124965736</v>
      </c>
      <c r="N24" s="232">
        <v>8691569458</v>
      </c>
      <c r="O24" s="215">
        <f>(M24-L24)/L24</f>
        <v>821.09368522667796</v>
      </c>
    </row>
    <row r="25" spans="1:15" ht="15.75" x14ac:dyDescent="0.25">
      <c r="A25" s="177">
        <v>70001</v>
      </c>
      <c r="B25" s="224" t="s">
        <v>62</v>
      </c>
      <c r="C25" s="232">
        <v>34170643</v>
      </c>
      <c r="D25" s="232">
        <v>44312489</v>
      </c>
      <c r="E25" s="232">
        <v>45834836.409999996</v>
      </c>
      <c r="F25" s="232">
        <v>48762318.814999998</v>
      </c>
      <c r="G25" s="232">
        <v>57665796.016000003</v>
      </c>
      <c r="H25" s="232">
        <v>66380638.218000002</v>
      </c>
      <c r="I25" s="232">
        <v>76295941</v>
      </c>
      <c r="J25" s="232">
        <v>84822019621.630005</v>
      </c>
      <c r="K25" s="232">
        <v>96548970132.089996</v>
      </c>
      <c r="L25" s="232">
        <v>112212157938.59</v>
      </c>
      <c r="M25" s="232">
        <v>99215355669.050003</v>
      </c>
      <c r="N25" s="232">
        <v>71148023409.440002</v>
      </c>
      <c r="O25" s="215">
        <f t="shared" si="0"/>
        <v>-0.11582347678094483</v>
      </c>
    </row>
    <row r="26" spans="1:15" ht="16.5" thickBot="1" x14ac:dyDescent="0.3">
      <c r="A26" s="179">
        <v>70823</v>
      </c>
      <c r="B26" s="236" t="s">
        <v>78</v>
      </c>
      <c r="C26" s="237">
        <v>2005247</v>
      </c>
      <c r="D26" s="237">
        <v>3488573</v>
      </c>
      <c r="E26" s="237">
        <v>2880734</v>
      </c>
      <c r="F26" s="237">
        <v>3403748</v>
      </c>
      <c r="G26" s="237">
        <v>4528978</v>
      </c>
      <c r="H26" s="237">
        <v>5935536</v>
      </c>
      <c r="I26" s="237">
        <v>5561106.4160000002</v>
      </c>
      <c r="J26" s="237">
        <v>5959147662.4499998</v>
      </c>
      <c r="K26" s="237">
        <v>5648088162.1999998</v>
      </c>
      <c r="L26" s="237">
        <v>5099034342.6700001</v>
      </c>
      <c r="M26" s="237">
        <v>5213265159</v>
      </c>
      <c r="N26" s="237">
        <v>3155387746.23</v>
      </c>
      <c r="O26" s="242">
        <f t="shared" si="0"/>
        <v>2.2402441061062831E-2</v>
      </c>
    </row>
    <row r="27" spans="1:15" ht="17.25" thickTop="1" thickBot="1" x14ac:dyDescent="0.3">
      <c r="A27" s="251" t="s">
        <v>26</v>
      </c>
      <c r="B27" s="253" t="s">
        <v>26</v>
      </c>
      <c r="C27" s="250">
        <f t="shared" ref="C27:K27" si="1">SUBTOTAL(109,C6:C26)</f>
        <v>52390684.313999996</v>
      </c>
      <c r="D27" s="250">
        <f t="shared" si="1"/>
        <v>2821812217</v>
      </c>
      <c r="E27" s="250">
        <f t="shared" si="1"/>
        <v>2433767174.4099998</v>
      </c>
      <c r="F27" s="250">
        <f t="shared" si="1"/>
        <v>119145836.23100001</v>
      </c>
      <c r="G27" s="250">
        <f t="shared" si="1"/>
        <v>3032351568.5189996</v>
      </c>
      <c r="H27" s="252">
        <f t="shared" si="1"/>
        <v>135015092.639</v>
      </c>
      <c r="I27" s="210">
        <f t="shared" si="1"/>
        <v>137185561.40099999</v>
      </c>
      <c r="J27" s="210">
        <f t="shared" si="1"/>
        <v>155082503803.87003</v>
      </c>
      <c r="K27" s="210">
        <f t="shared" si="1"/>
        <v>175275207640.26001</v>
      </c>
      <c r="L27" s="210">
        <f t="shared" ref="L27:N27" si="2">SUBTOTAL(109,L6:L26)</f>
        <v>204301826487.20999</v>
      </c>
      <c r="M27" s="210">
        <f>SUBTOTAL(109,M6:M26)</f>
        <v>215676853168.96002</v>
      </c>
      <c r="N27" s="210">
        <f t="shared" si="2"/>
        <v>139038276678.78</v>
      </c>
      <c r="O27" s="241">
        <f>(N27-M27)/M27</f>
        <v>-0.35533983069635106</v>
      </c>
    </row>
    <row r="28" spans="1:15" ht="15.75" thickTop="1" x14ac:dyDescent="0.25">
      <c r="A28" s="66" t="s">
        <v>64</v>
      </c>
      <c r="B28" s="66"/>
    </row>
    <row r="29" spans="1:15" x14ac:dyDescent="0.25">
      <c r="A29" s="66" t="s">
        <v>65</v>
      </c>
      <c r="B29" s="66"/>
    </row>
    <row r="30" spans="1:15" x14ac:dyDescent="0.25">
      <c r="A30" s="67" t="s">
        <v>66</v>
      </c>
    </row>
    <row r="31" spans="1:15" x14ac:dyDescent="0.25">
      <c r="A31" s="67" t="s">
        <v>67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ignoredErrors>
    <ignoredError sqref="I5:L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L18"/>
  <sheetViews>
    <sheetView showGridLines="0" zoomScale="120" zoomScaleNormal="120" workbookViewId="0">
      <selection activeCell="D16" sqref="D16"/>
    </sheetView>
  </sheetViews>
  <sheetFormatPr baseColWidth="10" defaultRowHeight="15" x14ac:dyDescent="0.25"/>
  <cols>
    <col min="1" max="1" width="21.42578125" customWidth="1"/>
    <col min="2" max="10" width="8.85546875" bestFit="1" customWidth="1"/>
    <col min="11" max="11" width="10" bestFit="1" customWidth="1"/>
    <col min="12" max="12" width="8.42578125" customWidth="1"/>
  </cols>
  <sheetData>
    <row r="1" spans="1:12" ht="15.75" customHeight="1" x14ac:dyDescent="0.25">
      <c r="A1" s="499" t="s">
        <v>73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70"/>
    </row>
    <row r="2" spans="1:12" ht="15.75" customHeight="1" x14ac:dyDescent="0.25">
      <c r="A2" s="499" t="s">
        <v>74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70"/>
    </row>
    <row r="3" spans="1:12" ht="15.75" x14ac:dyDescent="0.25">
      <c r="A3" s="500" t="s">
        <v>317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71"/>
    </row>
    <row r="4" spans="1:12" ht="9.75" customHeight="1" x14ac:dyDescent="0.25"/>
    <row r="5" spans="1:12" ht="15.75" x14ac:dyDescent="0.25">
      <c r="A5" s="331" t="s">
        <v>75</v>
      </c>
      <c r="B5" s="331">
        <v>2011</v>
      </c>
      <c r="C5" s="331">
        <v>2012</v>
      </c>
      <c r="D5" s="331">
        <v>2013</v>
      </c>
      <c r="E5" s="331">
        <v>2014</v>
      </c>
      <c r="F5" s="331">
        <v>2015</v>
      </c>
      <c r="G5" s="331">
        <v>2016</v>
      </c>
      <c r="H5" s="331">
        <v>2017</v>
      </c>
      <c r="I5" s="331">
        <v>2018</v>
      </c>
      <c r="J5" s="331">
        <v>2019</v>
      </c>
      <c r="K5" s="331">
        <v>2020</v>
      </c>
      <c r="L5" s="72"/>
    </row>
    <row r="6" spans="1:12" ht="15.75" x14ac:dyDescent="0.25">
      <c r="A6" s="293" t="s">
        <v>1</v>
      </c>
      <c r="B6" s="332">
        <v>66461</v>
      </c>
      <c r="C6" s="332">
        <v>69610</v>
      </c>
      <c r="D6" s="338">
        <v>70130</v>
      </c>
      <c r="E6" s="339">
        <v>71736</v>
      </c>
      <c r="F6" s="339">
        <v>73751</v>
      </c>
      <c r="G6" s="339">
        <v>75446</v>
      </c>
      <c r="H6" s="339">
        <v>76615</v>
      </c>
      <c r="I6" s="339">
        <v>79517</v>
      </c>
      <c r="J6" s="339">
        <v>80328</v>
      </c>
      <c r="K6" s="333">
        <v>76090</v>
      </c>
      <c r="L6" s="72"/>
    </row>
    <row r="7" spans="1:12" ht="15.75" x14ac:dyDescent="0.25">
      <c r="A7" s="293" t="s">
        <v>2</v>
      </c>
      <c r="B7" s="332">
        <v>51639</v>
      </c>
      <c r="C7" s="332">
        <v>56035</v>
      </c>
      <c r="D7" s="332">
        <v>56480</v>
      </c>
      <c r="E7" s="339">
        <v>56874</v>
      </c>
      <c r="F7" s="339">
        <v>59484</v>
      </c>
      <c r="G7" s="339">
        <v>61597</v>
      </c>
      <c r="H7" s="339">
        <v>63403</v>
      </c>
      <c r="I7" s="339">
        <v>67518</v>
      </c>
      <c r="J7" s="339">
        <v>66606</v>
      </c>
      <c r="K7" s="333">
        <v>57598</v>
      </c>
      <c r="L7" s="72"/>
    </row>
    <row r="8" spans="1:12" ht="15.75" x14ac:dyDescent="0.25">
      <c r="A8" s="293" t="s">
        <v>314</v>
      </c>
      <c r="B8" s="289">
        <f t="shared" ref="B8:K8" si="0">B6/B10</f>
        <v>0.56275190516511431</v>
      </c>
      <c r="C8" s="289">
        <f t="shared" si="0"/>
        <v>0.55402125034820326</v>
      </c>
      <c r="D8" s="289">
        <f t="shared" si="0"/>
        <v>0.55390569465287098</v>
      </c>
      <c r="E8" s="289">
        <f t="shared" si="0"/>
        <v>0.55777933286680659</v>
      </c>
      <c r="F8" s="289">
        <f t="shared" si="0"/>
        <v>0.55354073629301614</v>
      </c>
      <c r="G8" s="289">
        <f t="shared" si="0"/>
        <v>0.55052793648708798</v>
      </c>
      <c r="H8" s="289">
        <f t="shared" si="0"/>
        <v>0.54717964833092891</v>
      </c>
      <c r="I8" s="289">
        <f t="shared" si="0"/>
        <v>0.5408032101200394</v>
      </c>
      <c r="J8" s="289">
        <f t="shared" si="0"/>
        <v>0.54669443423577935</v>
      </c>
      <c r="K8" s="289">
        <f t="shared" si="0"/>
        <v>0.56068912665428716</v>
      </c>
      <c r="L8" s="72"/>
    </row>
    <row r="9" spans="1:12" ht="15.75" x14ac:dyDescent="0.25">
      <c r="A9" s="293" t="s">
        <v>315</v>
      </c>
      <c r="B9" s="289">
        <f t="shared" ref="B9:K9" si="1">B7/B10</f>
        <v>0.43724809483488569</v>
      </c>
      <c r="C9" s="289">
        <f t="shared" si="1"/>
        <v>0.44597874965179674</v>
      </c>
      <c r="D9" s="289">
        <f t="shared" si="1"/>
        <v>0.44609430534712896</v>
      </c>
      <c r="E9" s="289">
        <f t="shared" si="1"/>
        <v>0.44222066713319336</v>
      </c>
      <c r="F9" s="289">
        <f t="shared" si="1"/>
        <v>0.44645926370698391</v>
      </c>
      <c r="G9" s="289">
        <f t="shared" si="1"/>
        <v>0.44947206351291202</v>
      </c>
      <c r="H9" s="289">
        <f t="shared" si="1"/>
        <v>0.45282035166907114</v>
      </c>
      <c r="I9" s="289">
        <f t="shared" si="1"/>
        <v>0.45919678987996054</v>
      </c>
      <c r="J9" s="289">
        <f t="shared" si="1"/>
        <v>0.45330556576422065</v>
      </c>
      <c r="K9" s="289">
        <f t="shared" si="1"/>
        <v>0.42442597341350546</v>
      </c>
      <c r="L9" s="72"/>
    </row>
    <row r="10" spans="1:12" ht="15.75" x14ac:dyDescent="0.25">
      <c r="A10" s="308" t="s">
        <v>355</v>
      </c>
      <c r="B10" s="297">
        <f t="shared" ref="B10:J10" si="2">SUBTOTAL(109,B6:B7)</f>
        <v>118100</v>
      </c>
      <c r="C10" s="297">
        <f>SUBTOTAL(109,C6:C7)</f>
        <v>125645</v>
      </c>
      <c r="D10" s="297">
        <f>SUBTOTAL(109,D6:D7)</f>
        <v>126610</v>
      </c>
      <c r="E10" s="297">
        <f t="shared" si="2"/>
        <v>128610</v>
      </c>
      <c r="F10" s="297">
        <f t="shared" si="2"/>
        <v>133235</v>
      </c>
      <c r="G10" s="297">
        <f t="shared" si="2"/>
        <v>137043</v>
      </c>
      <c r="H10" s="297">
        <f t="shared" si="2"/>
        <v>140018</v>
      </c>
      <c r="I10" s="297">
        <f t="shared" si="2"/>
        <v>147035</v>
      </c>
      <c r="J10" s="297">
        <f t="shared" si="2"/>
        <v>146934</v>
      </c>
      <c r="K10" s="335">
        <f>SUM(K5:K7)</f>
        <v>135708</v>
      </c>
    </row>
    <row r="11" spans="1:12" ht="15.75" x14ac:dyDescent="0.25">
      <c r="A11" s="334" t="s">
        <v>363</v>
      </c>
      <c r="B11" s="336"/>
      <c r="C11" s="337">
        <f t="shared" ref="C11:J11" si="3">(C10-B10)/B10</f>
        <v>6.3886536833192203E-2</v>
      </c>
      <c r="D11" s="337">
        <f t="shared" si="3"/>
        <v>7.6803692944406856E-3</v>
      </c>
      <c r="E11" s="337">
        <f t="shared" si="3"/>
        <v>1.579654055761788E-2</v>
      </c>
      <c r="F11" s="337">
        <f t="shared" si="3"/>
        <v>3.59614337920846E-2</v>
      </c>
      <c r="G11" s="337">
        <f t="shared" si="3"/>
        <v>2.8581078545427251E-2</v>
      </c>
      <c r="H11" s="337">
        <f t="shared" si="3"/>
        <v>2.1708514845705362E-2</v>
      </c>
      <c r="I11" s="337">
        <f t="shared" si="3"/>
        <v>5.0114985216186493E-2</v>
      </c>
      <c r="J11" s="337">
        <f t="shared" si="3"/>
        <v>-6.8691127962729962E-4</v>
      </c>
      <c r="K11" s="337">
        <f>(K10-J10)/J10</f>
        <v>-7.6401649720282572E-2</v>
      </c>
    </row>
    <row r="12" spans="1:12" x14ac:dyDescent="0.25">
      <c r="A12" s="501" t="s">
        <v>76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73"/>
    </row>
    <row r="13" spans="1:12" x14ac:dyDescent="0.25">
      <c r="A13" s="480" t="s">
        <v>77</v>
      </c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</row>
    <row r="14" spans="1:12" x14ac:dyDescent="0.25">
      <c r="A14" s="498" t="s">
        <v>316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</row>
    <row r="16" spans="1:12" x14ac:dyDescent="0.25">
      <c r="B16" s="85">
        <f>RATE(K5-B5,0,-B10,K10)</f>
        <v>1.5561369323685728E-2</v>
      </c>
    </row>
    <row r="18" spans="3:3" x14ac:dyDescent="0.25">
      <c r="C18" s="118"/>
    </row>
  </sheetData>
  <mergeCells count="6">
    <mergeCell ref="A14:K14"/>
    <mergeCell ref="A1:K1"/>
    <mergeCell ref="A2:K2"/>
    <mergeCell ref="A3:K3"/>
    <mergeCell ref="A13:L13"/>
    <mergeCell ref="A12:K12"/>
  </mergeCells>
  <conditionalFormatting sqref="B6">
    <cfRule type="expression" dxfId="25" priority="5" stopIfTrue="1">
      <formula>#REF!&lt;&gt;#REF!</formula>
    </cfRule>
  </conditionalFormatting>
  <conditionalFormatting sqref="C6">
    <cfRule type="expression" dxfId="24" priority="6" stopIfTrue="1">
      <formula>#REF!&lt;&gt;#REF!</formula>
    </cfRule>
  </conditionalFormatting>
  <conditionalFormatting sqref="D7:D9">
    <cfRule type="expression" dxfId="23" priority="7" stopIfTrue="1">
      <formula>#REF!&lt;&gt;#REF!</formula>
    </cfRule>
  </conditionalFormatting>
  <conditionalFormatting sqref="B7:C9">
    <cfRule type="expression" dxfId="22" priority="8" stopIfTrue="1">
      <formula>#REF!&lt;&gt;#REF!</formula>
    </cfRule>
  </conditionalFormatting>
  <pageMargins left="0.7" right="0.7" top="0.75" bottom="0.75" header="0.3" footer="0.3"/>
  <pageSetup orientation="portrait" r:id="rId1"/>
  <ignoredErrors>
    <ignoredError sqref="B10:J10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2:L19"/>
  <sheetViews>
    <sheetView showGridLines="0" zoomScale="120" zoomScaleNormal="120" workbookViewId="0">
      <selection activeCell="I17" sqref="I17"/>
    </sheetView>
  </sheetViews>
  <sheetFormatPr baseColWidth="10" defaultRowHeight="15" x14ac:dyDescent="0.25"/>
  <cols>
    <col min="1" max="1" width="20.7109375" customWidth="1"/>
    <col min="2" max="4" width="8.85546875" bestFit="1" customWidth="1"/>
    <col min="5" max="5" width="8.5703125" bestFit="1" customWidth="1"/>
    <col min="6" max="9" width="8.85546875" bestFit="1" customWidth="1"/>
    <col min="10" max="10" width="8.85546875" customWidth="1"/>
    <col min="11" max="11" width="9.7109375" customWidth="1"/>
    <col min="12" max="12" width="8.42578125" customWidth="1"/>
  </cols>
  <sheetData>
    <row r="2" spans="1:12" ht="15.75" customHeight="1" x14ac:dyDescent="0.25">
      <c r="A2" s="499" t="s">
        <v>73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70"/>
    </row>
    <row r="3" spans="1:12" ht="15.75" customHeight="1" x14ac:dyDescent="0.25">
      <c r="A3" s="499" t="s">
        <v>74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70"/>
    </row>
    <row r="4" spans="1:12" ht="15.75" x14ac:dyDescent="0.25">
      <c r="A4" s="500" t="s">
        <v>318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71"/>
    </row>
    <row r="6" spans="1:12" ht="15.75" x14ac:dyDescent="0.25">
      <c r="A6" s="331" t="s">
        <v>319</v>
      </c>
      <c r="B6" s="331">
        <v>2011</v>
      </c>
      <c r="C6" s="331">
        <v>2012</v>
      </c>
      <c r="D6" s="331">
        <v>2013</v>
      </c>
      <c r="E6" s="331">
        <v>2014</v>
      </c>
      <c r="F6" s="331">
        <v>2015</v>
      </c>
      <c r="G6" s="331">
        <v>2016</v>
      </c>
      <c r="H6" s="331">
        <v>2017</v>
      </c>
      <c r="I6" s="331">
        <v>2018</v>
      </c>
      <c r="J6" s="331">
        <v>2019</v>
      </c>
      <c r="K6" s="331">
        <v>2020</v>
      </c>
      <c r="L6" s="72"/>
    </row>
    <row r="7" spans="1:12" ht="15.75" x14ac:dyDescent="0.25">
      <c r="A7" s="293" t="s">
        <v>1</v>
      </c>
      <c r="B7" s="340">
        <v>60544</v>
      </c>
      <c r="C7" s="340">
        <v>64436</v>
      </c>
      <c r="D7" s="340">
        <v>65070</v>
      </c>
      <c r="E7" s="341">
        <v>66858</v>
      </c>
      <c r="F7" s="341">
        <v>69671</v>
      </c>
      <c r="G7" s="341">
        <v>70443</v>
      </c>
      <c r="H7" s="341">
        <v>71790</v>
      </c>
      <c r="I7" s="341">
        <v>74884</v>
      </c>
      <c r="J7" s="341">
        <v>73890</v>
      </c>
      <c r="K7" s="283">
        <v>63801</v>
      </c>
      <c r="L7" s="72"/>
    </row>
    <row r="8" spans="1:12" ht="15.75" x14ac:dyDescent="0.25">
      <c r="A8" s="293" t="s">
        <v>2</v>
      </c>
      <c r="B8" s="340">
        <v>42181</v>
      </c>
      <c r="C8" s="340">
        <v>47743</v>
      </c>
      <c r="D8" s="340">
        <v>48343</v>
      </c>
      <c r="E8" s="341">
        <v>49476</v>
      </c>
      <c r="F8" s="341">
        <v>51727</v>
      </c>
      <c r="G8" s="341">
        <v>52703</v>
      </c>
      <c r="H8" s="341">
        <v>54976</v>
      </c>
      <c r="I8" s="341">
        <v>57999</v>
      </c>
      <c r="J8" s="341">
        <v>55638</v>
      </c>
      <c r="K8" s="283">
        <v>43153</v>
      </c>
      <c r="L8" s="72"/>
    </row>
    <row r="9" spans="1:12" ht="15.75" x14ac:dyDescent="0.25">
      <c r="A9" s="293" t="s">
        <v>314</v>
      </c>
      <c r="B9" s="294">
        <f t="shared" ref="B9:K9" si="0">B7/B11</f>
        <v>0.589379411048917</v>
      </c>
      <c r="C9" s="294">
        <f t="shared" si="0"/>
        <v>0.57440340883766128</v>
      </c>
      <c r="D9" s="294">
        <f t="shared" si="0"/>
        <v>0.57374375071640815</v>
      </c>
      <c r="E9" s="294">
        <f t="shared" si="0"/>
        <v>0.57470730826757443</v>
      </c>
      <c r="F9" s="294">
        <f t="shared" si="0"/>
        <v>0.57390566566170775</v>
      </c>
      <c r="G9" s="294">
        <f t="shared" si="0"/>
        <v>0.57202832410309712</v>
      </c>
      <c r="H9" s="294">
        <f t="shared" si="0"/>
        <v>0.56631904453875648</v>
      </c>
      <c r="I9" s="294">
        <f t="shared" si="0"/>
        <v>0.56353333383502779</v>
      </c>
      <c r="J9" s="294">
        <f t="shared" si="0"/>
        <v>0.570455808782657</v>
      </c>
      <c r="K9" s="294">
        <f t="shared" si="0"/>
        <v>0.59652747910316584</v>
      </c>
      <c r="L9" s="72"/>
    </row>
    <row r="10" spans="1:12" ht="15.75" x14ac:dyDescent="0.25">
      <c r="A10" s="293" t="s">
        <v>315</v>
      </c>
      <c r="B10" s="294">
        <f t="shared" ref="B10:K10" si="1">B8/B11</f>
        <v>0.410620588951083</v>
      </c>
      <c r="C10" s="294">
        <f t="shared" si="1"/>
        <v>0.42559659116233878</v>
      </c>
      <c r="D10" s="294">
        <f t="shared" si="1"/>
        <v>0.42625624928359185</v>
      </c>
      <c r="E10" s="294">
        <f t="shared" si="1"/>
        <v>0.42529269173242562</v>
      </c>
      <c r="F10" s="294">
        <f t="shared" si="1"/>
        <v>0.42609433433829225</v>
      </c>
      <c r="G10" s="294">
        <f t="shared" si="1"/>
        <v>0.42797167589690288</v>
      </c>
      <c r="H10" s="294">
        <f t="shared" si="1"/>
        <v>0.43368095546124358</v>
      </c>
      <c r="I10" s="294">
        <f t="shared" si="1"/>
        <v>0.43646666616497221</v>
      </c>
      <c r="J10" s="294">
        <f t="shared" si="1"/>
        <v>0.42954419121734294</v>
      </c>
      <c r="K10" s="294">
        <f t="shared" si="1"/>
        <v>0.40347252089683416</v>
      </c>
      <c r="L10" s="72"/>
    </row>
    <row r="11" spans="1:12" ht="15.75" x14ac:dyDescent="0.25">
      <c r="A11" s="334" t="s">
        <v>26</v>
      </c>
      <c r="B11" s="297">
        <f>SUM(B7+B8)</f>
        <v>102725</v>
      </c>
      <c r="C11" s="297">
        <f t="shared" ref="C11:K11" si="2">SUM(C7+C8)</f>
        <v>112179</v>
      </c>
      <c r="D11" s="297">
        <f t="shared" si="2"/>
        <v>113413</v>
      </c>
      <c r="E11" s="297">
        <f t="shared" si="2"/>
        <v>116334</v>
      </c>
      <c r="F11" s="297">
        <f t="shared" si="2"/>
        <v>121398</v>
      </c>
      <c r="G11" s="297">
        <f t="shared" si="2"/>
        <v>123146</v>
      </c>
      <c r="H11" s="297">
        <f t="shared" si="2"/>
        <v>126766</v>
      </c>
      <c r="I11" s="297">
        <f t="shared" si="2"/>
        <v>132883</v>
      </c>
      <c r="J11" s="297">
        <f t="shared" si="2"/>
        <v>129528</v>
      </c>
      <c r="K11" s="297">
        <f t="shared" si="2"/>
        <v>106954</v>
      </c>
    </row>
    <row r="12" spans="1:12" ht="15.75" x14ac:dyDescent="0.25">
      <c r="A12" s="334" t="s">
        <v>292</v>
      </c>
      <c r="B12" s="336"/>
      <c r="C12" s="337">
        <f>(C11-B11)/B11</f>
        <v>9.2032124604526644E-2</v>
      </c>
      <c r="D12" s="337">
        <f>(D11-C11)/C11</f>
        <v>1.1000276344057265E-2</v>
      </c>
      <c r="E12" s="337">
        <f>(E11-D11)/D11</f>
        <v>2.5755424863110932E-2</v>
      </c>
      <c r="F12" s="337">
        <f t="shared" ref="F12:K12" si="3">(F11-E11)/E11</f>
        <v>4.3529836505234926E-2</v>
      </c>
      <c r="G12" s="337">
        <f t="shared" si="3"/>
        <v>1.4398919257318902E-2</v>
      </c>
      <c r="H12" s="337">
        <f t="shared" si="3"/>
        <v>2.9396001494161401E-2</v>
      </c>
      <c r="I12" s="337">
        <f t="shared" si="3"/>
        <v>4.8254263761576446E-2</v>
      </c>
      <c r="J12" s="337">
        <f t="shared" si="3"/>
        <v>-2.5247774357893785E-2</v>
      </c>
      <c r="K12" s="337">
        <f t="shared" si="3"/>
        <v>-0.1742789203878698</v>
      </c>
    </row>
    <row r="13" spans="1:12" x14ac:dyDescent="0.25">
      <c r="A13" s="502" t="s">
        <v>76</v>
      </c>
      <c r="B13" s="502"/>
      <c r="C13" s="502"/>
      <c r="D13" s="502"/>
      <c r="E13" s="502"/>
      <c r="F13" s="502"/>
      <c r="G13" s="502"/>
      <c r="H13" s="502"/>
      <c r="I13" s="502"/>
      <c r="J13" s="502"/>
      <c r="K13" s="502"/>
      <c r="L13" s="73"/>
    </row>
    <row r="14" spans="1:12" x14ac:dyDescent="0.25">
      <c r="A14" s="480" t="s">
        <v>77</v>
      </c>
      <c r="B14" s="480"/>
      <c r="C14" s="480"/>
      <c r="D14" s="480"/>
      <c r="E14" s="480"/>
      <c r="F14" s="480"/>
      <c r="G14" s="480"/>
      <c r="H14" s="480"/>
      <c r="I14" s="480"/>
      <c r="J14" s="480"/>
      <c r="K14" s="480"/>
      <c r="L14" s="83"/>
    </row>
    <row r="15" spans="1:12" x14ac:dyDescent="0.25">
      <c r="A15" s="498" t="s">
        <v>316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</row>
    <row r="18" spans="3:11" x14ac:dyDescent="0.25">
      <c r="C18" s="118">
        <f>SUM(C12:K12)/9</f>
        <v>7.2044613426914383E-3</v>
      </c>
      <c r="K18" s="118"/>
    </row>
    <row r="19" spans="3:11" x14ac:dyDescent="0.25">
      <c r="K19" s="118"/>
    </row>
  </sheetData>
  <mergeCells count="6">
    <mergeCell ref="A15:K15"/>
    <mergeCell ref="A2:K2"/>
    <mergeCell ref="A3:K3"/>
    <mergeCell ref="A4:K4"/>
    <mergeCell ref="A13:K13"/>
    <mergeCell ref="A14:K14"/>
  </mergeCells>
  <conditionalFormatting sqref="B7:D7">
    <cfRule type="expression" dxfId="21" priority="4" stopIfTrue="1">
      <formula>#REF!&lt;&gt;#REF!</formula>
    </cfRule>
  </conditionalFormatting>
  <conditionalFormatting sqref="B8:D10">
    <cfRule type="expression" dxfId="20" priority="3" stopIfTrue="1">
      <formula>#REF!&lt;&gt;#REF!</formula>
    </cfRule>
  </conditionalFormatting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L17"/>
  <sheetViews>
    <sheetView showGridLines="0" zoomScale="120" zoomScaleNormal="120" workbookViewId="0">
      <selection activeCell="H15" sqref="H15"/>
    </sheetView>
  </sheetViews>
  <sheetFormatPr baseColWidth="10" defaultRowHeight="15" x14ac:dyDescent="0.25"/>
  <cols>
    <col min="1" max="1" width="17" customWidth="1"/>
    <col min="2" max="2" width="7.7109375" bestFit="1" customWidth="1"/>
    <col min="3" max="3" width="8.140625" bestFit="1" customWidth="1"/>
    <col min="4" max="9" width="7.7109375" bestFit="1" customWidth="1"/>
    <col min="10" max="10" width="8.42578125" bestFit="1" customWidth="1"/>
    <col min="11" max="11" width="7.42578125" bestFit="1" customWidth="1"/>
    <col min="12" max="12" width="8.42578125" customWidth="1"/>
  </cols>
  <sheetData>
    <row r="1" spans="1:12" ht="15.75" customHeight="1" x14ac:dyDescent="0.25">
      <c r="A1" s="499" t="s">
        <v>73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70"/>
    </row>
    <row r="2" spans="1:12" ht="15.75" customHeight="1" x14ac:dyDescent="0.25">
      <c r="A2" s="499" t="s">
        <v>74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70"/>
    </row>
    <row r="3" spans="1:12" ht="15.75" x14ac:dyDescent="0.25">
      <c r="A3" s="71" t="s">
        <v>321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5" spans="1:12" ht="15.75" x14ac:dyDescent="0.25">
      <c r="A5" s="331" t="s">
        <v>320</v>
      </c>
      <c r="B5" s="331">
        <v>2011</v>
      </c>
      <c r="C5" s="331">
        <v>2012</v>
      </c>
      <c r="D5" s="331">
        <v>2013</v>
      </c>
      <c r="E5" s="331">
        <v>2014</v>
      </c>
      <c r="F5" s="331">
        <v>2015</v>
      </c>
      <c r="G5" s="331">
        <v>2016</v>
      </c>
      <c r="H5" s="331">
        <v>2017</v>
      </c>
      <c r="I5" s="331">
        <v>2018</v>
      </c>
      <c r="J5" s="331">
        <v>2019</v>
      </c>
      <c r="K5" s="331">
        <v>2020</v>
      </c>
      <c r="L5" s="72"/>
    </row>
    <row r="6" spans="1:12" ht="15.75" x14ac:dyDescent="0.25">
      <c r="A6" s="317" t="s">
        <v>1</v>
      </c>
      <c r="B6" s="342">
        <v>5918</v>
      </c>
      <c r="C6" s="342">
        <v>5174</v>
      </c>
      <c r="D6" s="342">
        <v>5060</v>
      </c>
      <c r="E6" s="343">
        <v>4878</v>
      </c>
      <c r="F6" s="343">
        <v>4080</v>
      </c>
      <c r="G6" s="344">
        <v>5002</v>
      </c>
      <c r="H6" s="344">
        <v>4826</v>
      </c>
      <c r="I6" s="344">
        <v>4633</v>
      </c>
      <c r="J6" s="344">
        <v>6439</v>
      </c>
      <c r="K6" s="283">
        <v>12289</v>
      </c>
      <c r="L6" s="72"/>
    </row>
    <row r="7" spans="1:12" ht="15.75" x14ac:dyDescent="0.25">
      <c r="A7" s="317" t="s">
        <v>2</v>
      </c>
      <c r="B7" s="342">
        <v>9458</v>
      </c>
      <c r="C7" s="342">
        <v>8292</v>
      </c>
      <c r="D7" s="342">
        <v>8137</v>
      </c>
      <c r="E7" s="343">
        <v>7398</v>
      </c>
      <c r="F7" s="344">
        <v>7757</v>
      </c>
      <c r="G7" s="344">
        <v>8894</v>
      </c>
      <c r="H7" s="344">
        <v>8427</v>
      </c>
      <c r="I7" s="344">
        <v>9518</v>
      </c>
      <c r="J7" s="344">
        <v>10967</v>
      </c>
      <c r="K7" s="283">
        <v>14445</v>
      </c>
      <c r="L7" s="72"/>
    </row>
    <row r="8" spans="1:12" ht="15.75" x14ac:dyDescent="0.25">
      <c r="A8" s="308" t="s">
        <v>314</v>
      </c>
      <c r="B8" s="294">
        <f t="shared" ref="B8:K8" si="0">B6/B10</f>
        <v>0.38488553590010405</v>
      </c>
      <c r="C8" s="294">
        <f t="shared" si="0"/>
        <v>0.3842269419278182</v>
      </c>
      <c r="D8" s="294">
        <f t="shared" si="0"/>
        <v>0.38342047435023113</v>
      </c>
      <c r="E8" s="294">
        <f t="shared" si="0"/>
        <v>0.3973607038123167</v>
      </c>
      <c r="F8" s="294">
        <f t="shared" si="0"/>
        <v>0.34468192954295851</v>
      </c>
      <c r="G8" s="294">
        <f t="shared" si="0"/>
        <v>0.35995970063327576</v>
      </c>
      <c r="H8" s="294">
        <f t="shared" si="0"/>
        <v>0.36414396740360672</v>
      </c>
      <c r="I8" s="294">
        <f t="shared" si="0"/>
        <v>0.32739735707723838</v>
      </c>
      <c r="J8" s="294">
        <f t="shared" si="0"/>
        <v>0.36992990922670344</v>
      </c>
      <c r="K8" s="294">
        <f t="shared" si="0"/>
        <v>0.45967681603950028</v>
      </c>
      <c r="L8" s="72"/>
    </row>
    <row r="9" spans="1:12" ht="15.75" x14ac:dyDescent="0.25">
      <c r="A9" s="308" t="s">
        <v>315</v>
      </c>
      <c r="B9" s="294">
        <f t="shared" ref="B9:K9" si="1">B7/B10</f>
        <v>0.6151144640998959</v>
      </c>
      <c r="C9" s="294">
        <f t="shared" si="1"/>
        <v>0.61577305807218174</v>
      </c>
      <c r="D9" s="294">
        <f t="shared" si="1"/>
        <v>0.61657952564976892</v>
      </c>
      <c r="E9" s="294">
        <f t="shared" si="1"/>
        <v>0.6026392961876833</v>
      </c>
      <c r="F9" s="294">
        <f t="shared" si="1"/>
        <v>0.65531807045704149</v>
      </c>
      <c r="G9" s="294">
        <f t="shared" si="1"/>
        <v>0.64004029936672424</v>
      </c>
      <c r="H9" s="294">
        <f t="shared" si="1"/>
        <v>0.63585603259639323</v>
      </c>
      <c r="I9" s="294">
        <f t="shared" si="1"/>
        <v>0.67260264292276162</v>
      </c>
      <c r="J9" s="294">
        <f t="shared" si="1"/>
        <v>0.63007009077329656</v>
      </c>
      <c r="K9" s="294">
        <f t="shared" si="1"/>
        <v>0.54032318396049972</v>
      </c>
      <c r="L9" s="72"/>
    </row>
    <row r="10" spans="1:12" ht="15.75" x14ac:dyDescent="0.25">
      <c r="A10" s="334" t="s">
        <v>3</v>
      </c>
      <c r="B10" s="297">
        <f t="shared" ref="B10:I10" si="2">SUBTOTAL(109,B6:B7)</f>
        <v>15376</v>
      </c>
      <c r="C10" s="297">
        <f>SUBTOTAL(109,C6:C7)</f>
        <v>13466</v>
      </c>
      <c r="D10" s="297">
        <f>SUBTOTAL(109,D6:D7)</f>
        <v>13197</v>
      </c>
      <c r="E10" s="297">
        <f t="shared" si="2"/>
        <v>12276</v>
      </c>
      <c r="F10" s="297">
        <f t="shared" si="2"/>
        <v>11837</v>
      </c>
      <c r="G10" s="297">
        <f t="shared" si="2"/>
        <v>13896</v>
      </c>
      <c r="H10" s="297">
        <f t="shared" si="2"/>
        <v>13253</v>
      </c>
      <c r="I10" s="297">
        <f t="shared" si="2"/>
        <v>14151</v>
      </c>
      <c r="J10" s="297">
        <f>SUBTOTAL(109,J6:J7)</f>
        <v>17406</v>
      </c>
      <c r="K10" s="343">
        <f>SUM(K6:K7)</f>
        <v>26734</v>
      </c>
    </row>
    <row r="11" spans="1:12" ht="15.75" x14ac:dyDescent="0.25">
      <c r="A11" s="334" t="s">
        <v>292</v>
      </c>
      <c r="B11" s="337"/>
      <c r="C11" s="337">
        <f>(C10-B10)/B10</f>
        <v>-0.12421956295525494</v>
      </c>
      <c r="D11" s="337">
        <f t="shared" ref="D11:K11" si="3">(D10-C10)/C10</f>
        <v>-1.9976236447348878E-2</v>
      </c>
      <c r="E11" s="337">
        <f t="shared" si="3"/>
        <v>-6.9788588315526257E-2</v>
      </c>
      <c r="F11" s="337">
        <f t="shared" si="3"/>
        <v>-3.5760834147930923E-2</v>
      </c>
      <c r="G11" s="337">
        <f t="shared" si="3"/>
        <v>0.17394610120807638</v>
      </c>
      <c r="H11" s="337">
        <f t="shared" si="3"/>
        <v>-4.6272308578008063E-2</v>
      </c>
      <c r="I11" s="337">
        <f t="shared" si="3"/>
        <v>6.7758243416584929E-2</v>
      </c>
      <c r="J11" s="337">
        <f t="shared" si="3"/>
        <v>0.23001907992368031</v>
      </c>
      <c r="K11" s="337">
        <f t="shared" si="3"/>
        <v>0.53590715845110881</v>
      </c>
    </row>
    <row r="12" spans="1:12" x14ac:dyDescent="0.25">
      <c r="A12" s="502" t="s">
        <v>76</v>
      </c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73"/>
    </row>
    <row r="13" spans="1:12" x14ac:dyDescent="0.25">
      <c r="A13" s="480" t="s">
        <v>77</v>
      </c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</row>
    <row r="14" spans="1:12" x14ac:dyDescent="0.25">
      <c r="A14" s="498" t="s">
        <v>316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</row>
    <row r="16" spans="1:12" x14ac:dyDescent="0.25">
      <c r="L16" s="118"/>
    </row>
    <row r="17" spans="12:12" x14ac:dyDescent="0.25">
      <c r="L17" s="118"/>
    </row>
  </sheetData>
  <mergeCells count="5">
    <mergeCell ref="A14:K14"/>
    <mergeCell ref="A1:K1"/>
    <mergeCell ref="A2:K2"/>
    <mergeCell ref="A12:K12"/>
    <mergeCell ref="A13:L13"/>
  </mergeCells>
  <conditionalFormatting sqref="B6:D6">
    <cfRule type="expression" dxfId="19" priority="4" stopIfTrue="1">
      <formula>#REF!&lt;&gt;#REF!</formula>
    </cfRule>
  </conditionalFormatting>
  <conditionalFormatting sqref="B7:D9">
    <cfRule type="expression" dxfId="18" priority="3" stopIfTrue="1">
      <formula>#REF!&lt;&gt;#REF!</formula>
    </cfRule>
  </conditionalFormatting>
  <pageMargins left="0.7" right="0.7" top="0.75" bottom="0.75" header="0.3" footer="0.3"/>
  <pageSetup orientation="portrait" r:id="rId1"/>
  <ignoredErrors>
    <ignoredError sqref="B10:K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19E8-05AB-4DFC-9C16-84B79D10DF32}">
  <sheetPr>
    <tabColor theme="7" tint="0.59999389629810485"/>
  </sheetPr>
  <dimension ref="A1:I27"/>
  <sheetViews>
    <sheetView showGridLines="0" zoomScale="140" zoomScaleNormal="140" workbookViewId="0">
      <selection activeCell="D23" sqref="D23"/>
    </sheetView>
  </sheetViews>
  <sheetFormatPr baseColWidth="10" defaultRowHeight="15" x14ac:dyDescent="0.25"/>
  <cols>
    <col min="2" max="2" width="9.5703125" bestFit="1" customWidth="1"/>
    <col min="3" max="3" width="7" bestFit="1" customWidth="1"/>
    <col min="4" max="4" width="8.85546875" bestFit="1" customWidth="1"/>
    <col min="5" max="5" width="9.85546875" bestFit="1" customWidth="1"/>
    <col min="6" max="6" width="16.7109375" customWidth="1"/>
    <col min="7" max="7" width="14.28515625" bestFit="1" customWidth="1"/>
  </cols>
  <sheetData>
    <row r="1" spans="1:9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  <c r="I1" s="482"/>
    </row>
    <row r="2" spans="1:9" ht="15.75" x14ac:dyDescent="0.25">
      <c r="A2" s="485" t="s">
        <v>301</v>
      </c>
      <c r="B2" s="485"/>
      <c r="C2" s="485"/>
      <c r="D2" s="485"/>
      <c r="E2" s="485"/>
      <c r="F2" s="485"/>
      <c r="G2" s="485"/>
      <c r="H2" s="485"/>
      <c r="I2" s="485"/>
    </row>
    <row r="4" spans="1:9" ht="31.5" x14ac:dyDescent="0.25">
      <c r="A4" s="276" t="s">
        <v>0</v>
      </c>
      <c r="B4" s="282" t="s">
        <v>1</v>
      </c>
      <c r="C4" s="277" t="s">
        <v>261</v>
      </c>
      <c r="D4" s="282" t="s">
        <v>2</v>
      </c>
      <c r="E4" s="277" t="s">
        <v>261</v>
      </c>
      <c r="F4" s="277" t="s">
        <v>151</v>
      </c>
    </row>
    <row r="5" spans="1:9" ht="15.75" x14ac:dyDescent="0.25">
      <c r="A5" s="279">
        <v>2011</v>
      </c>
      <c r="B5" s="267">
        <f>'[1]No. Hab Por sexo'!$F$27</f>
        <v>366122</v>
      </c>
      <c r="C5" s="268">
        <f>B5/F5</f>
        <v>0.50414889193052226</v>
      </c>
      <c r="D5" s="267">
        <f>'[1]No. Hab Por sexo'!$G$27</f>
        <v>360096</v>
      </c>
      <c r="E5" s="268">
        <f>D5/F5</f>
        <v>0.49585110806947774</v>
      </c>
      <c r="F5" s="280">
        <v>726218</v>
      </c>
    </row>
    <row r="6" spans="1:9" ht="15.75" x14ac:dyDescent="0.25">
      <c r="A6" s="279">
        <v>2012</v>
      </c>
      <c r="B6" s="267">
        <f>'[1]No. Hab Por sexo'!$I$27</f>
        <v>370002</v>
      </c>
      <c r="C6" s="268">
        <f t="shared" ref="C6:C15" si="0">B6/F6</f>
        <v>0.50424105317670143</v>
      </c>
      <c r="D6" s="267">
        <f>'[1]No. Hab Por sexo'!$J$27</f>
        <v>363778</v>
      </c>
      <c r="E6" s="268">
        <f t="shared" ref="E6:E15" si="1">D6/F6</f>
        <v>0.49575894682329852</v>
      </c>
      <c r="F6" s="280">
        <v>733780</v>
      </c>
    </row>
    <row r="7" spans="1:9" ht="15.75" x14ac:dyDescent="0.25">
      <c r="A7" s="279">
        <v>2013</v>
      </c>
      <c r="B7" s="267">
        <f>'[1]No. Hab Por sexo'!$L$27</f>
        <v>373907</v>
      </c>
      <c r="C7" s="268">
        <f t="shared" si="0"/>
        <v>0.50433648419712318</v>
      </c>
      <c r="D7" s="267">
        <f>'[1]No. Hab Por sexo'!$M$27</f>
        <v>367477</v>
      </c>
      <c r="E7" s="268">
        <f t="shared" si="1"/>
        <v>0.49566351580287676</v>
      </c>
      <c r="F7" s="280">
        <v>741384</v>
      </c>
    </row>
    <row r="8" spans="1:9" ht="15.75" x14ac:dyDescent="0.25">
      <c r="A8" s="279">
        <v>2014</v>
      </c>
      <c r="B8" s="267">
        <f>'[1]No. Hab Por sexo'!$O$27</f>
        <v>377871</v>
      </c>
      <c r="C8" s="268">
        <f t="shared" si="0"/>
        <v>0.50444274756169516</v>
      </c>
      <c r="D8" s="267">
        <f>'[1]No. Hab Por sexo'!$P$27</f>
        <v>371215</v>
      </c>
      <c r="E8" s="268">
        <f t="shared" si="1"/>
        <v>0.49555725243830484</v>
      </c>
      <c r="F8" s="280">
        <v>749086</v>
      </c>
    </row>
    <row r="9" spans="1:9" ht="15.75" x14ac:dyDescent="0.25">
      <c r="A9" s="279">
        <v>2015</v>
      </c>
      <c r="B9" s="267">
        <f>'[1]No. Hab Por sexo'!$R$27</f>
        <v>381824</v>
      </c>
      <c r="C9" s="268">
        <f t="shared" si="0"/>
        <v>0.50451098015380147</v>
      </c>
      <c r="D9" s="267">
        <f>'[1]No. Hab Por sexo'!$S$27</f>
        <v>374996</v>
      </c>
      <c r="E9" s="268">
        <f t="shared" si="1"/>
        <v>0.49548901984619859</v>
      </c>
      <c r="F9" s="280">
        <v>756820</v>
      </c>
    </row>
    <row r="10" spans="1:9" ht="15.75" x14ac:dyDescent="0.25">
      <c r="A10" s="279">
        <v>2016</v>
      </c>
      <c r="B10" s="267">
        <f>'[1]No. Hab Por sexo'!$U$27</f>
        <v>385787</v>
      </c>
      <c r="C10" s="268">
        <f t="shared" si="0"/>
        <v>0.50454471740358664</v>
      </c>
      <c r="D10" s="267">
        <f>'[1]No. Hab Por sexo'!$V$27</f>
        <v>378837</v>
      </c>
      <c r="E10" s="268">
        <f t="shared" si="1"/>
        <v>0.49545528259641342</v>
      </c>
      <c r="F10" s="280">
        <v>764624</v>
      </c>
    </row>
    <row r="11" spans="1:9" ht="15.75" x14ac:dyDescent="0.25">
      <c r="A11" s="279">
        <v>2017</v>
      </c>
      <c r="B11" s="267">
        <f>'[1]No. Hab Por sexo'!$X$27</f>
        <v>389802</v>
      </c>
      <c r="C11" s="268">
        <f t="shared" si="0"/>
        <v>0.50458303506821156</v>
      </c>
      <c r="D11" s="267">
        <f>'[1]No. Hab Por sexo'!$Y$27</f>
        <v>382721</v>
      </c>
      <c r="E11" s="268">
        <f t="shared" si="1"/>
        <v>0.49541696493178844</v>
      </c>
      <c r="F11" s="280">
        <v>772523</v>
      </c>
    </row>
    <row r="12" spans="1:9" ht="15.75" x14ac:dyDescent="0.25">
      <c r="A12" s="279">
        <v>2018</v>
      </c>
      <c r="B12" s="267">
        <f>'[1]No. Hab Por sexo'!$AA$27</f>
        <v>397617</v>
      </c>
      <c r="C12" s="268">
        <f t="shared" si="0"/>
        <v>0.49997359407300107</v>
      </c>
      <c r="D12" s="267">
        <f>'[1]No. Hab Por sexo'!$AB$27</f>
        <v>397659</v>
      </c>
      <c r="E12" s="268">
        <f t="shared" si="1"/>
        <v>0.50002640592699887</v>
      </c>
      <c r="F12" s="280">
        <v>795276</v>
      </c>
    </row>
    <row r="13" spans="1:9" ht="15.75" x14ac:dyDescent="0.25">
      <c r="A13" s="279">
        <v>2019</v>
      </c>
      <c r="B13" s="267">
        <f>'[1]No. Hab Por sexo'!$AD$27</f>
        <v>407812</v>
      </c>
      <c r="C13" s="268">
        <f t="shared" si="0"/>
        <v>0.4994183013419482</v>
      </c>
      <c r="D13" s="267">
        <f>'[1]No. Hab Por sexo'!$AE$27</f>
        <v>408762</v>
      </c>
      <c r="E13" s="268">
        <f t="shared" si="1"/>
        <v>0.5005816986580518</v>
      </c>
      <c r="F13" s="280">
        <v>816574</v>
      </c>
    </row>
    <row r="14" spans="1:9" ht="15.75" x14ac:dyDescent="0.25">
      <c r="A14" s="279">
        <v>2020</v>
      </c>
      <c r="B14" s="267">
        <f>'[1]No. Hab Por sexo'!$AG$27</f>
        <v>416400</v>
      </c>
      <c r="C14" s="268">
        <f t="shared" si="0"/>
        <v>0.49895810741019891</v>
      </c>
      <c r="D14" s="267">
        <f>'[1]No. Hab Por sexo'!$AH$27</f>
        <v>418139</v>
      </c>
      <c r="E14" s="268">
        <f t="shared" si="1"/>
        <v>0.50104189258980103</v>
      </c>
      <c r="F14" s="280">
        <v>834539</v>
      </c>
    </row>
    <row r="15" spans="1:9" ht="15.75" x14ac:dyDescent="0.25">
      <c r="A15" s="279">
        <v>2021</v>
      </c>
      <c r="B15" s="291">
        <v>421908</v>
      </c>
      <c r="C15" s="268">
        <f t="shared" si="0"/>
        <v>0.49861845479664457</v>
      </c>
      <c r="D15" s="291">
        <v>424246</v>
      </c>
      <c r="E15" s="268">
        <f t="shared" si="1"/>
        <v>0.50138154520335543</v>
      </c>
      <c r="F15" s="280">
        <v>846154</v>
      </c>
    </row>
    <row r="17" spans="1:7" x14ac:dyDescent="0.25">
      <c r="F17" s="61"/>
    </row>
    <row r="18" spans="1:7" x14ac:dyDescent="0.25">
      <c r="A18" s="269" t="s">
        <v>155</v>
      </c>
      <c r="B18" s="269"/>
      <c r="C18" s="269"/>
      <c r="D18" s="269"/>
      <c r="E18" s="287">
        <f>SUM(C5:C11)/7</f>
        <v>0.50440112992737751</v>
      </c>
      <c r="F18" s="287">
        <f>SUM(E5:E11)/7</f>
        <v>0.4955988700726226</v>
      </c>
    </row>
    <row r="19" spans="1:7" x14ac:dyDescent="0.25">
      <c r="A19" s="269" t="s">
        <v>156</v>
      </c>
      <c r="B19" s="269"/>
      <c r="C19" s="269"/>
      <c r="D19" s="269"/>
      <c r="E19" s="287">
        <f>SUM(E12:E15)/4</f>
        <v>0.50075788559455181</v>
      </c>
      <c r="F19" s="269"/>
    </row>
    <row r="23" spans="1:7" x14ac:dyDescent="0.25">
      <c r="E23" s="61">
        <f>SUM(B5:B11)</f>
        <v>2645315</v>
      </c>
      <c r="F23" s="61">
        <f>SUM(D5:D11)</f>
        <v>2599120</v>
      </c>
      <c r="G23" s="160">
        <f>SUM(E23:F23)</f>
        <v>5244435</v>
      </c>
    </row>
    <row r="24" spans="1:7" x14ac:dyDescent="0.25">
      <c r="E24" s="158">
        <f>E23/G23</f>
        <v>0.50440419225331234</v>
      </c>
      <c r="F24" s="158">
        <f>F23/G23</f>
        <v>0.49559580774668766</v>
      </c>
    </row>
    <row r="25" spans="1:7" x14ac:dyDescent="0.25">
      <c r="E25" s="159"/>
    </row>
    <row r="27" spans="1:7" x14ac:dyDescent="0.25">
      <c r="E27" s="118"/>
    </row>
  </sheetData>
  <mergeCells count="2">
    <mergeCell ref="A2:I2"/>
    <mergeCell ref="A1:I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656D-6845-4C17-A4E4-CA198E1D2032}">
  <sheetPr>
    <tabColor theme="8"/>
  </sheetPr>
  <dimension ref="A1:AL56"/>
  <sheetViews>
    <sheetView showGridLines="0" zoomScale="110" zoomScaleNormal="110" workbookViewId="0">
      <selection activeCell="F26" sqref="F26"/>
    </sheetView>
  </sheetViews>
  <sheetFormatPr baseColWidth="10" defaultRowHeight="15" x14ac:dyDescent="0.25"/>
  <cols>
    <col min="1" max="1" width="8.85546875" customWidth="1"/>
    <col min="2" max="2" width="18.7109375" customWidth="1"/>
    <col min="3" max="3" width="16.85546875" customWidth="1"/>
    <col min="4" max="4" width="6.85546875" bestFit="1" customWidth="1"/>
    <col min="5" max="5" width="7.42578125" customWidth="1"/>
    <col min="6" max="6" width="8.7109375" bestFit="1" customWidth="1"/>
    <col min="7" max="7" width="6.85546875" bestFit="1" customWidth="1"/>
    <col min="8" max="8" width="6.5703125" bestFit="1" customWidth="1"/>
    <col min="9" max="9" width="8.7109375" bestFit="1" customWidth="1"/>
    <col min="10" max="10" width="6.85546875" bestFit="1" customWidth="1"/>
    <col min="11" max="11" width="6.5703125" bestFit="1" customWidth="1"/>
    <col min="12" max="12" width="10.140625" bestFit="1" customWidth="1"/>
    <col min="13" max="13" width="6.85546875" bestFit="1" customWidth="1"/>
    <col min="14" max="14" width="6.5703125" bestFit="1" customWidth="1"/>
    <col min="15" max="15" width="6.85546875" bestFit="1" customWidth="1"/>
    <col min="16" max="16" width="8.7109375" bestFit="1" customWidth="1"/>
    <col min="17" max="17" width="6.5703125" bestFit="1" customWidth="1"/>
    <col min="18" max="18" width="6.85546875" bestFit="1" customWidth="1"/>
    <col min="19" max="19" width="8.7109375" bestFit="1" customWidth="1"/>
    <col min="20" max="20" width="6.5703125" bestFit="1" customWidth="1"/>
    <col min="21" max="21" width="8.7109375" bestFit="1" customWidth="1"/>
    <col min="22" max="22" width="6.85546875" bestFit="1" customWidth="1"/>
    <col min="23" max="23" width="6.5703125" bestFit="1" customWidth="1"/>
    <col min="24" max="24" width="8.7109375" bestFit="1" customWidth="1"/>
    <col min="25" max="25" width="11.7109375" bestFit="1" customWidth="1"/>
    <col min="26" max="26" width="6.5703125" bestFit="1" customWidth="1"/>
    <col min="27" max="27" width="8.7109375" bestFit="1" customWidth="1"/>
    <col min="28" max="28" width="6.85546875" bestFit="1" customWidth="1"/>
    <col min="29" max="29" width="6.5703125" bestFit="1" customWidth="1"/>
    <col min="30" max="30" width="8.7109375" bestFit="1" customWidth="1"/>
    <col min="31" max="31" width="6.85546875" bestFit="1" customWidth="1"/>
    <col min="32" max="32" width="6.5703125" bestFit="1" customWidth="1"/>
    <col min="33" max="33" width="8.7109375" bestFit="1" customWidth="1"/>
    <col min="34" max="34" width="6.85546875" bestFit="1" customWidth="1"/>
    <col min="35" max="35" width="6.5703125" bestFit="1" customWidth="1"/>
    <col min="36" max="36" width="8.7109375" bestFit="1" customWidth="1"/>
    <col min="37" max="37" width="6.85546875" bestFit="1" customWidth="1"/>
    <col min="38" max="38" width="6.5703125" bestFit="1" customWidth="1"/>
  </cols>
  <sheetData>
    <row r="1" spans="1:38" ht="15" customHeight="1" x14ac:dyDescent="0.25">
      <c r="A1" s="509" t="s">
        <v>150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</row>
    <row r="2" spans="1:38" ht="15.75" customHeight="1" x14ac:dyDescent="0.25">
      <c r="A2" s="509" t="s">
        <v>149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254"/>
      <c r="W2" s="254"/>
      <c r="X2" s="254"/>
      <c r="Y2" s="254"/>
      <c r="Z2" s="254"/>
      <c r="AA2" s="254"/>
    </row>
    <row r="3" spans="1:38" ht="15.75" x14ac:dyDescent="0.25">
      <c r="A3" s="500" t="s">
        <v>273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254"/>
      <c r="W3" s="254"/>
      <c r="X3" s="254"/>
      <c r="Y3" s="254"/>
      <c r="Z3" s="254"/>
      <c r="AA3" s="254"/>
    </row>
    <row r="4" spans="1:38" ht="15.75" x14ac:dyDescent="0.25"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</row>
    <row r="5" spans="1:38" s="143" customFormat="1" ht="15.75" x14ac:dyDescent="0.25">
      <c r="A5" s="351"/>
      <c r="B5" s="350"/>
      <c r="C5" s="503">
        <v>2015</v>
      </c>
      <c r="D5" s="503"/>
      <c r="E5" s="503"/>
      <c r="F5" s="503"/>
      <c r="G5" s="503"/>
      <c r="H5" s="503"/>
      <c r="I5" s="503">
        <v>2016</v>
      </c>
      <c r="J5" s="503"/>
      <c r="K5" s="503"/>
      <c r="L5" s="503"/>
      <c r="M5" s="503"/>
      <c r="N5" s="503"/>
      <c r="O5" s="503">
        <v>2017</v>
      </c>
      <c r="P5" s="503"/>
      <c r="Q5" s="503"/>
      <c r="R5" s="503"/>
      <c r="S5" s="503"/>
      <c r="T5" s="503"/>
      <c r="U5" s="503">
        <v>2018</v>
      </c>
      <c r="V5" s="503"/>
      <c r="W5" s="503"/>
      <c r="X5" s="503"/>
      <c r="Y5" s="503"/>
      <c r="Z5" s="503"/>
      <c r="AA5" s="503">
        <v>2019</v>
      </c>
      <c r="AB5" s="503"/>
      <c r="AC5" s="503"/>
      <c r="AD5" s="503"/>
      <c r="AE5" s="503"/>
      <c r="AF5" s="503"/>
      <c r="AG5" s="503">
        <v>2020</v>
      </c>
      <c r="AH5" s="503"/>
      <c r="AI5" s="503"/>
      <c r="AJ5" s="503"/>
      <c r="AK5" s="503"/>
      <c r="AL5" s="503"/>
    </row>
    <row r="6" spans="1:38" s="143" customFormat="1" ht="15.75" x14ac:dyDescent="0.25">
      <c r="A6" s="351"/>
      <c r="B6" s="351"/>
      <c r="C6" s="504" t="s">
        <v>171</v>
      </c>
      <c r="D6" s="504"/>
      <c r="E6" s="504" t="s">
        <v>274</v>
      </c>
      <c r="F6" s="504" t="s">
        <v>275</v>
      </c>
      <c r="G6" s="504"/>
      <c r="H6" s="504" t="s">
        <v>276</v>
      </c>
      <c r="I6" s="504" t="s">
        <v>171</v>
      </c>
      <c r="J6" s="504"/>
      <c r="K6" s="504" t="s">
        <v>274</v>
      </c>
      <c r="L6" s="504" t="s">
        <v>275</v>
      </c>
      <c r="M6" s="504"/>
      <c r="N6" s="504" t="s">
        <v>276</v>
      </c>
      <c r="O6" s="504" t="s">
        <v>171</v>
      </c>
      <c r="P6" s="504"/>
      <c r="Q6" s="504" t="s">
        <v>274</v>
      </c>
      <c r="R6" s="504" t="s">
        <v>275</v>
      </c>
      <c r="S6" s="504"/>
      <c r="T6" s="504" t="s">
        <v>276</v>
      </c>
      <c r="U6" s="504" t="s">
        <v>171</v>
      </c>
      <c r="V6" s="504"/>
      <c r="W6" s="504" t="s">
        <v>274</v>
      </c>
      <c r="X6" s="504" t="s">
        <v>275</v>
      </c>
      <c r="Y6" s="504"/>
      <c r="Z6" s="504" t="s">
        <v>276</v>
      </c>
      <c r="AA6" s="504" t="s">
        <v>171</v>
      </c>
      <c r="AB6" s="504"/>
      <c r="AC6" s="504" t="s">
        <v>274</v>
      </c>
      <c r="AD6" s="504" t="s">
        <v>275</v>
      </c>
      <c r="AE6" s="504"/>
      <c r="AF6" s="504" t="s">
        <v>276</v>
      </c>
      <c r="AG6" s="504" t="s">
        <v>171</v>
      </c>
      <c r="AH6" s="504"/>
      <c r="AI6" s="504" t="s">
        <v>274</v>
      </c>
      <c r="AJ6" s="504" t="s">
        <v>275</v>
      </c>
      <c r="AK6" s="504"/>
      <c r="AL6" s="504" t="s">
        <v>276</v>
      </c>
    </row>
    <row r="7" spans="1:38" s="143" customFormat="1" ht="15.75" x14ac:dyDescent="0.25">
      <c r="A7" s="271" t="s">
        <v>32</v>
      </c>
      <c r="B7" s="271" t="s">
        <v>277</v>
      </c>
      <c r="C7" s="352" t="s">
        <v>278</v>
      </c>
      <c r="D7" s="352" t="s">
        <v>279</v>
      </c>
      <c r="E7" s="353" t="s">
        <v>26</v>
      </c>
      <c r="F7" s="352" t="s">
        <v>278</v>
      </c>
      <c r="G7" s="352" t="s">
        <v>279</v>
      </c>
      <c r="H7" s="353" t="s">
        <v>26</v>
      </c>
      <c r="I7" s="352" t="s">
        <v>278</v>
      </c>
      <c r="J7" s="352" t="s">
        <v>279</v>
      </c>
      <c r="K7" s="353" t="s">
        <v>26</v>
      </c>
      <c r="L7" s="352" t="s">
        <v>278</v>
      </c>
      <c r="M7" s="352" t="s">
        <v>279</v>
      </c>
      <c r="N7" s="353" t="s">
        <v>26</v>
      </c>
      <c r="O7" s="352" t="s">
        <v>279</v>
      </c>
      <c r="P7" s="352" t="s">
        <v>278</v>
      </c>
      <c r="Q7" s="353" t="s">
        <v>26</v>
      </c>
      <c r="R7" s="352" t="s">
        <v>279</v>
      </c>
      <c r="S7" s="352" t="s">
        <v>278</v>
      </c>
      <c r="T7" s="353" t="s">
        <v>26</v>
      </c>
      <c r="U7" s="352" t="s">
        <v>278</v>
      </c>
      <c r="V7" s="352" t="s">
        <v>279</v>
      </c>
      <c r="W7" s="353" t="s">
        <v>26</v>
      </c>
      <c r="X7" s="352" t="s">
        <v>278</v>
      </c>
      <c r="Y7" s="352" t="s">
        <v>279</v>
      </c>
      <c r="Z7" s="353" t="s">
        <v>26</v>
      </c>
      <c r="AA7" s="352" t="s">
        <v>278</v>
      </c>
      <c r="AB7" s="352" t="s">
        <v>279</v>
      </c>
      <c r="AC7" s="353" t="s">
        <v>26</v>
      </c>
      <c r="AD7" s="352" t="s">
        <v>278</v>
      </c>
      <c r="AE7" s="352" t="s">
        <v>279</v>
      </c>
      <c r="AF7" s="353" t="s">
        <v>26</v>
      </c>
      <c r="AG7" s="352" t="s">
        <v>278</v>
      </c>
      <c r="AH7" s="352" t="s">
        <v>279</v>
      </c>
      <c r="AI7" s="353" t="s">
        <v>26</v>
      </c>
      <c r="AJ7" s="352" t="s">
        <v>278</v>
      </c>
      <c r="AK7" s="352" t="s">
        <v>279</v>
      </c>
      <c r="AL7" s="353" t="s">
        <v>26</v>
      </c>
    </row>
    <row r="8" spans="1:38" s="143" customFormat="1" ht="15.75" x14ac:dyDescent="0.25">
      <c r="A8" s="347">
        <v>70230</v>
      </c>
      <c r="B8" s="293" t="s">
        <v>91</v>
      </c>
      <c r="C8" s="354">
        <v>7</v>
      </c>
      <c r="D8" s="354">
        <v>2</v>
      </c>
      <c r="E8" s="354">
        <v>9</v>
      </c>
      <c r="F8" s="354">
        <v>0</v>
      </c>
      <c r="G8" s="354">
        <v>0</v>
      </c>
      <c r="H8" s="354">
        <v>0</v>
      </c>
      <c r="I8" s="283">
        <v>2</v>
      </c>
      <c r="J8" s="283">
        <v>7</v>
      </c>
      <c r="K8" s="283">
        <v>9</v>
      </c>
      <c r="L8" s="283">
        <v>0</v>
      </c>
      <c r="M8" s="283">
        <v>0</v>
      </c>
      <c r="N8" s="283">
        <v>0</v>
      </c>
      <c r="O8" s="354">
        <v>2</v>
      </c>
      <c r="P8" s="354">
        <v>7</v>
      </c>
      <c r="Q8" s="354">
        <v>9</v>
      </c>
      <c r="R8" s="354">
        <v>0</v>
      </c>
      <c r="S8" s="354">
        <v>0</v>
      </c>
      <c r="T8" s="354">
        <v>0</v>
      </c>
      <c r="U8" s="355">
        <v>2</v>
      </c>
      <c r="V8" s="355">
        <v>7</v>
      </c>
      <c r="W8" s="355">
        <v>9</v>
      </c>
      <c r="X8" s="355">
        <v>0</v>
      </c>
      <c r="Y8" s="355">
        <v>0</v>
      </c>
      <c r="Z8" s="355">
        <v>0</v>
      </c>
      <c r="AA8" s="356">
        <v>2</v>
      </c>
      <c r="AB8" s="356">
        <v>7</v>
      </c>
      <c r="AC8" s="356">
        <v>9</v>
      </c>
      <c r="AD8" s="356">
        <v>0</v>
      </c>
      <c r="AE8" s="356">
        <v>0</v>
      </c>
      <c r="AF8" s="356">
        <v>0</v>
      </c>
      <c r="AG8" s="356">
        <v>2</v>
      </c>
      <c r="AH8" s="356">
        <v>7</v>
      </c>
      <c r="AI8" s="356">
        <v>9</v>
      </c>
      <c r="AJ8" s="356">
        <v>0</v>
      </c>
      <c r="AK8" s="356">
        <v>0</v>
      </c>
      <c r="AL8" s="356">
        <v>0</v>
      </c>
    </row>
    <row r="9" spans="1:38" s="143" customFormat="1" ht="15.75" x14ac:dyDescent="0.25">
      <c r="A9" s="347">
        <v>70204</v>
      </c>
      <c r="B9" s="293" t="s">
        <v>92</v>
      </c>
      <c r="C9" s="354">
        <v>13</v>
      </c>
      <c r="D9" s="354">
        <v>3</v>
      </c>
      <c r="E9" s="354">
        <v>16</v>
      </c>
      <c r="F9" s="354">
        <v>0</v>
      </c>
      <c r="G9" s="354">
        <v>0</v>
      </c>
      <c r="H9" s="354">
        <v>0</v>
      </c>
      <c r="I9" s="283">
        <v>3</v>
      </c>
      <c r="J9" s="283">
        <v>12</v>
      </c>
      <c r="K9" s="283">
        <v>15</v>
      </c>
      <c r="L9" s="283">
        <v>0</v>
      </c>
      <c r="M9" s="283">
        <v>0</v>
      </c>
      <c r="N9" s="283">
        <v>0</v>
      </c>
      <c r="O9" s="354">
        <v>3</v>
      </c>
      <c r="P9" s="354">
        <v>12</v>
      </c>
      <c r="Q9" s="354">
        <v>15</v>
      </c>
      <c r="R9" s="354">
        <v>0</v>
      </c>
      <c r="S9" s="354">
        <v>0</v>
      </c>
      <c r="T9" s="354">
        <v>0</v>
      </c>
      <c r="U9" s="355">
        <v>3</v>
      </c>
      <c r="V9" s="355">
        <v>12</v>
      </c>
      <c r="W9" s="355">
        <v>15</v>
      </c>
      <c r="X9" s="355">
        <v>0</v>
      </c>
      <c r="Y9" s="355">
        <v>0</v>
      </c>
      <c r="Z9" s="355">
        <v>0</v>
      </c>
      <c r="AA9" s="356">
        <v>3</v>
      </c>
      <c r="AB9" s="356">
        <v>12</v>
      </c>
      <c r="AC9" s="356">
        <v>15</v>
      </c>
      <c r="AD9" s="356">
        <v>0</v>
      </c>
      <c r="AE9" s="356">
        <v>0</v>
      </c>
      <c r="AF9" s="356">
        <v>0</v>
      </c>
      <c r="AG9" s="356">
        <v>3</v>
      </c>
      <c r="AH9" s="356">
        <v>12</v>
      </c>
      <c r="AI9" s="356">
        <v>15</v>
      </c>
      <c r="AJ9" s="356">
        <v>0</v>
      </c>
      <c r="AK9" s="356">
        <v>0</v>
      </c>
      <c r="AL9" s="356">
        <v>0</v>
      </c>
    </row>
    <row r="10" spans="1:38" s="143" customFormat="1" ht="15.75" x14ac:dyDescent="0.25">
      <c r="A10" s="347">
        <v>70215</v>
      </c>
      <c r="B10" s="293" t="s">
        <v>93</v>
      </c>
      <c r="C10" s="354">
        <v>18</v>
      </c>
      <c r="D10" s="354">
        <v>19</v>
      </c>
      <c r="E10" s="354">
        <v>37</v>
      </c>
      <c r="F10" s="354">
        <v>0</v>
      </c>
      <c r="G10" s="354">
        <v>9</v>
      </c>
      <c r="H10" s="354">
        <v>9</v>
      </c>
      <c r="I10" s="283">
        <v>20</v>
      </c>
      <c r="J10" s="283">
        <v>18</v>
      </c>
      <c r="K10" s="283">
        <v>38</v>
      </c>
      <c r="L10" s="283">
        <v>8</v>
      </c>
      <c r="M10" s="283">
        <v>0</v>
      </c>
      <c r="N10" s="283">
        <v>8</v>
      </c>
      <c r="O10" s="354">
        <v>21</v>
      </c>
      <c r="P10" s="354">
        <v>18</v>
      </c>
      <c r="Q10" s="354">
        <v>39</v>
      </c>
      <c r="R10" s="354">
        <v>7</v>
      </c>
      <c r="S10" s="354">
        <v>0</v>
      </c>
      <c r="T10" s="354">
        <v>7</v>
      </c>
      <c r="U10" s="355">
        <v>21</v>
      </c>
      <c r="V10" s="355">
        <v>18</v>
      </c>
      <c r="W10" s="355">
        <v>39</v>
      </c>
      <c r="X10" s="355">
        <v>11</v>
      </c>
      <c r="Y10" s="355">
        <v>0</v>
      </c>
      <c r="Z10" s="355">
        <v>11</v>
      </c>
      <c r="AA10" s="356">
        <v>20</v>
      </c>
      <c r="AB10" s="356">
        <v>18</v>
      </c>
      <c r="AC10" s="356">
        <v>38</v>
      </c>
      <c r="AD10" s="356">
        <v>12</v>
      </c>
      <c r="AE10" s="356">
        <v>0</v>
      </c>
      <c r="AF10" s="356">
        <v>12</v>
      </c>
      <c r="AG10" s="356">
        <v>20</v>
      </c>
      <c r="AH10" s="356">
        <v>18</v>
      </c>
      <c r="AI10" s="356">
        <v>38</v>
      </c>
      <c r="AJ10" s="356">
        <v>12</v>
      </c>
      <c r="AK10" s="356">
        <v>0</v>
      </c>
      <c r="AL10" s="356">
        <v>12</v>
      </c>
    </row>
    <row r="11" spans="1:38" s="143" customFormat="1" ht="15.75" x14ac:dyDescent="0.25">
      <c r="A11" s="347">
        <v>70221</v>
      </c>
      <c r="B11" s="293" t="s">
        <v>94</v>
      </c>
      <c r="C11" s="354">
        <v>12</v>
      </c>
      <c r="D11" s="354">
        <v>3</v>
      </c>
      <c r="E11" s="354">
        <v>15</v>
      </c>
      <c r="F11" s="354">
        <v>0</v>
      </c>
      <c r="G11" s="354">
        <v>1</v>
      </c>
      <c r="H11" s="354">
        <v>1</v>
      </c>
      <c r="I11" s="283">
        <v>3</v>
      </c>
      <c r="J11" s="283">
        <v>11</v>
      </c>
      <c r="K11" s="283">
        <v>14</v>
      </c>
      <c r="L11" s="283">
        <v>1</v>
      </c>
      <c r="M11" s="283">
        <v>0</v>
      </c>
      <c r="N11" s="283">
        <v>1</v>
      </c>
      <c r="O11" s="354">
        <v>3</v>
      </c>
      <c r="P11" s="354">
        <v>11</v>
      </c>
      <c r="Q11" s="354">
        <v>14</v>
      </c>
      <c r="R11" s="354">
        <v>1</v>
      </c>
      <c r="S11" s="354">
        <v>0</v>
      </c>
      <c r="T11" s="354">
        <v>1</v>
      </c>
      <c r="U11" s="355">
        <v>3</v>
      </c>
      <c r="V11" s="355">
        <v>10</v>
      </c>
      <c r="W11" s="355">
        <v>13</v>
      </c>
      <c r="X11" s="355">
        <v>2</v>
      </c>
      <c r="Y11" s="355">
        <v>0</v>
      </c>
      <c r="Z11" s="355">
        <v>2</v>
      </c>
      <c r="AA11" s="356">
        <v>3</v>
      </c>
      <c r="AB11" s="356">
        <v>10</v>
      </c>
      <c r="AC11" s="356">
        <v>13</v>
      </c>
      <c r="AD11" s="356">
        <v>2</v>
      </c>
      <c r="AE11" s="356">
        <v>0</v>
      </c>
      <c r="AF11" s="356">
        <v>2</v>
      </c>
      <c r="AG11" s="356">
        <v>3</v>
      </c>
      <c r="AH11" s="356">
        <v>9</v>
      </c>
      <c r="AI11" s="356">
        <v>12</v>
      </c>
      <c r="AJ11" s="356">
        <v>2</v>
      </c>
      <c r="AK11" s="356">
        <v>0</v>
      </c>
      <c r="AL11" s="356">
        <v>2</v>
      </c>
    </row>
    <row r="12" spans="1:38" s="143" customFormat="1" ht="15.75" x14ac:dyDescent="0.25">
      <c r="A12" s="347">
        <v>70233</v>
      </c>
      <c r="B12" s="293" t="s">
        <v>95</v>
      </c>
      <c r="C12" s="354">
        <v>13</v>
      </c>
      <c r="D12" s="354">
        <v>0</v>
      </c>
      <c r="E12" s="354">
        <v>13</v>
      </c>
      <c r="F12" s="354">
        <v>0</v>
      </c>
      <c r="G12" s="354">
        <v>0</v>
      </c>
      <c r="H12" s="354">
        <v>0</v>
      </c>
      <c r="I12" s="283">
        <v>2</v>
      </c>
      <c r="J12" s="283">
        <v>14</v>
      </c>
      <c r="K12" s="283">
        <v>16</v>
      </c>
      <c r="L12" s="283">
        <v>1</v>
      </c>
      <c r="M12" s="283">
        <v>0</v>
      </c>
      <c r="N12" s="283">
        <v>1</v>
      </c>
      <c r="O12" s="354">
        <v>2</v>
      </c>
      <c r="P12" s="354">
        <v>14</v>
      </c>
      <c r="Q12" s="354">
        <v>16</v>
      </c>
      <c r="R12" s="354">
        <v>1</v>
      </c>
      <c r="S12" s="354">
        <v>0</v>
      </c>
      <c r="T12" s="354">
        <v>1</v>
      </c>
      <c r="U12" s="355">
        <v>2</v>
      </c>
      <c r="V12" s="355">
        <v>14</v>
      </c>
      <c r="W12" s="355">
        <v>16</v>
      </c>
      <c r="X12" s="355">
        <v>1</v>
      </c>
      <c r="Y12" s="355">
        <v>0</v>
      </c>
      <c r="Z12" s="355">
        <v>1</v>
      </c>
      <c r="AA12" s="356">
        <v>2</v>
      </c>
      <c r="AB12" s="356">
        <v>14</v>
      </c>
      <c r="AC12" s="356">
        <v>16</v>
      </c>
      <c r="AD12" s="356">
        <v>1</v>
      </c>
      <c r="AE12" s="356">
        <v>0</v>
      </c>
      <c r="AF12" s="356">
        <v>1</v>
      </c>
      <c r="AG12" s="356">
        <v>2</v>
      </c>
      <c r="AH12" s="356">
        <v>14</v>
      </c>
      <c r="AI12" s="356">
        <v>16</v>
      </c>
      <c r="AJ12" s="356">
        <v>1</v>
      </c>
      <c r="AK12" s="356">
        <v>0</v>
      </c>
      <c r="AL12" s="356">
        <v>1</v>
      </c>
    </row>
    <row r="13" spans="1:38" s="143" customFormat="1" ht="15.75" x14ac:dyDescent="0.25">
      <c r="A13" s="347">
        <v>70235</v>
      </c>
      <c r="B13" s="293" t="s">
        <v>96</v>
      </c>
      <c r="C13" s="354">
        <v>14</v>
      </c>
      <c r="D13" s="354">
        <v>8</v>
      </c>
      <c r="E13" s="354">
        <v>22</v>
      </c>
      <c r="F13" s="354">
        <v>0</v>
      </c>
      <c r="G13" s="354">
        <v>3</v>
      </c>
      <c r="H13" s="354">
        <v>3</v>
      </c>
      <c r="I13" s="283">
        <v>8</v>
      </c>
      <c r="J13" s="283">
        <v>18</v>
      </c>
      <c r="K13" s="283">
        <v>26</v>
      </c>
      <c r="L13" s="283">
        <v>3</v>
      </c>
      <c r="M13" s="283">
        <v>0</v>
      </c>
      <c r="N13" s="283">
        <v>3</v>
      </c>
      <c r="O13" s="354">
        <v>8</v>
      </c>
      <c r="P13" s="354">
        <v>18</v>
      </c>
      <c r="Q13" s="354">
        <v>26</v>
      </c>
      <c r="R13" s="354">
        <v>3</v>
      </c>
      <c r="S13" s="354">
        <v>0</v>
      </c>
      <c r="T13" s="354">
        <v>3</v>
      </c>
      <c r="U13" s="355">
        <v>8</v>
      </c>
      <c r="V13" s="355">
        <v>18</v>
      </c>
      <c r="W13" s="355">
        <v>26</v>
      </c>
      <c r="X13" s="355">
        <v>3</v>
      </c>
      <c r="Y13" s="355">
        <v>0</v>
      </c>
      <c r="Z13" s="355">
        <v>3</v>
      </c>
      <c r="AA13" s="356">
        <v>8</v>
      </c>
      <c r="AB13" s="356">
        <v>18</v>
      </c>
      <c r="AC13" s="356">
        <v>26</v>
      </c>
      <c r="AD13" s="356">
        <v>3</v>
      </c>
      <c r="AE13" s="356">
        <v>0</v>
      </c>
      <c r="AF13" s="356">
        <v>3</v>
      </c>
      <c r="AG13" s="356">
        <v>8</v>
      </c>
      <c r="AH13" s="356">
        <v>18</v>
      </c>
      <c r="AI13" s="356">
        <v>26</v>
      </c>
      <c r="AJ13" s="356">
        <v>3</v>
      </c>
      <c r="AK13" s="356">
        <v>0</v>
      </c>
      <c r="AL13" s="356">
        <v>3</v>
      </c>
    </row>
    <row r="14" spans="1:38" s="143" customFormat="1" ht="15.75" x14ac:dyDescent="0.25">
      <c r="A14" s="347">
        <v>70400</v>
      </c>
      <c r="B14" s="293" t="s">
        <v>97</v>
      </c>
      <c r="C14" s="354">
        <v>22</v>
      </c>
      <c r="D14" s="354">
        <v>5</v>
      </c>
      <c r="E14" s="354">
        <v>27</v>
      </c>
      <c r="F14" s="354">
        <v>0</v>
      </c>
      <c r="G14" s="354">
        <v>0</v>
      </c>
      <c r="H14" s="354">
        <v>0</v>
      </c>
      <c r="I14" s="283">
        <v>4</v>
      </c>
      <c r="J14" s="283">
        <v>23</v>
      </c>
      <c r="K14" s="283">
        <v>27</v>
      </c>
      <c r="L14" s="283">
        <v>0</v>
      </c>
      <c r="M14" s="283">
        <v>0</v>
      </c>
      <c r="N14" s="283">
        <v>0</v>
      </c>
      <c r="O14" s="354">
        <v>4</v>
      </c>
      <c r="P14" s="354">
        <v>23</v>
      </c>
      <c r="Q14" s="354">
        <v>27</v>
      </c>
      <c r="R14" s="354">
        <v>0</v>
      </c>
      <c r="S14" s="354">
        <v>0</v>
      </c>
      <c r="T14" s="354">
        <v>0</v>
      </c>
      <c r="U14" s="355">
        <v>4</v>
      </c>
      <c r="V14" s="355">
        <v>22</v>
      </c>
      <c r="W14" s="355">
        <v>26</v>
      </c>
      <c r="X14" s="355">
        <v>0</v>
      </c>
      <c r="Y14" s="355">
        <v>0</v>
      </c>
      <c r="Z14" s="355">
        <v>0</v>
      </c>
      <c r="AA14" s="356">
        <v>4</v>
      </c>
      <c r="AB14" s="356">
        <v>22</v>
      </c>
      <c r="AC14" s="356">
        <v>26</v>
      </c>
      <c r="AD14" s="356">
        <v>0</v>
      </c>
      <c r="AE14" s="356">
        <v>0</v>
      </c>
      <c r="AF14" s="356">
        <v>0</v>
      </c>
      <c r="AG14" s="356">
        <v>4</v>
      </c>
      <c r="AH14" s="356">
        <v>22</v>
      </c>
      <c r="AI14" s="356">
        <v>26</v>
      </c>
      <c r="AJ14" s="356">
        <v>0</v>
      </c>
      <c r="AK14" s="356">
        <v>0</v>
      </c>
      <c r="AL14" s="356">
        <v>0</v>
      </c>
    </row>
    <row r="15" spans="1:38" s="143" customFormat="1" ht="15.75" x14ac:dyDescent="0.25">
      <c r="A15" s="347">
        <v>70418</v>
      </c>
      <c r="B15" s="293" t="s">
        <v>98</v>
      </c>
      <c r="C15" s="354">
        <v>25</v>
      </c>
      <c r="D15" s="354">
        <v>3</v>
      </c>
      <c r="E15" s="354">
        <v>28</v>
      </c>
      <c r="F15" s="354">
        <v>0</v>
      </c>
      <c r="G15" s="354">
        <v>3</v>
      </c>
      <c r="H15" s="354">
        <v>3</v>
      </c>
      <c r="I15" s="283">
        <v>3</v>
      </c>
      <c r="J15" s="283">
        <v>24</v>
      </c>
      <c r="K15" s="283">
        <v>27</v>
      </c>
      <c r="L15" s="283">
        <v>3</v>
      </c>
      <c r="M15" s="283">
        <v>0</v>
      </c>
      <c r="N15" s="283">
        <v>3</v>
      </c>
      <c r="O15" s="354">
        <v>3</v>
      </c>
      <c r="P15" s="354">
        <v>25</v>
      </c>
      <c r="Q15" s="354">
        <v>28</v>
      </c>
      <c r="R15" s="354">
        <v>3</v>
      </c>
      <c r="S15" s="354">
        <v>0</v>
      </c>
      <c r="T15" s="354">
        <v>3</v>
      </c>
      <c r="U15" s="355">
        <v>3</v>
      </c>
      <c r="V15" s="355">
        <v>25</v>
      </c>
      <c r="W15" s="355">
        <v>28</v>
      </c>
      <c r="X15" s="355">
        <v>3</v>
      </c>
      <c r="Y15" s="355">
        <v>0</v>
      </c>
      <c r="Z15" s="355">
        <v>3</v>
      </c>
      <c r="AA15" s="356">
        <v>3</v>
      </c>
      <c r="AB15" s="356">
        <v>24</v>
      </c>
      <c r="AC15" s="356">
        <v>27</v>
      </c>
      <c r="AD15" s="356">
        <v>3</v>
      </c>
      <c r="AE15" s="356">
        <v>0</v>
      </c>
      <c r="AF15" s="356">
        <v>3</v>
      </c>
      <c r="AG15" s="356">
        <v>3</v>
      </c>
      <c r="AH15" s="356">
        <v>24</v>
      </c>
      <c r="AI15" s="356">
        <v>27</v>
      </c>
      <c r="AJ15" s="356">
        <v>3</v>
      </c>
      <c r="AK15" s="356">
        <v>0</v>
      </c>
      <c r="AL15" s="356">
        <v>3</v>
      </c>
    </row>
    <row r="16" spans="1:38" s="143" customFormat="1" ht="15.75" x14ac:dyDescent="0.25">
      <c r="A16" s="347">
        <v>70473</v>
      </c>
      <c r="B16" s="293" t="s">
        <v>99</v>
      </c>
      <c r="C16" s="354">
        <v>15</v>
      </c>
      <c r="D16" s="354">
        <v>4</v>
      </c>
      <c r="E16" s="354">
        <v>19</v>
      </c>
      <c r="F16" s="354">
        <v>0</v>
      </c>
      <c r="G16" s="354">
        <v>1</v>
      </c>
      <c r="H16" s="354">
        <v>1</v>
      </c>
      <c r="I16" s="283">
        <v>4</v>
      </c>
      <c r="J16" s="283">
        <v>14</v>
      </c>
      <c r="K16" s="283">
        <v>18</v>
      </c>
      <c r="L16" s="283">
        <v>1</v>
      </c>
      <c r="M16" s="283">
        <v>0</v>
      </c>
      <c r="N16" s="283">
        <v>1</v>
      </c>
      <c r="O16" s="354">
        <v>4</v>
      </c>
      <c r="P16" s="354">
        <v>14</v>
      </c>
      <c r="Q16" s="354">
        <v>18</v>
      </c>
      <c r="R16" s="354">
        <v>1</v>
      </c>
      <c r="S16" s="354">
        <v>0</v>
      </c>
      <c r="T16" s="354">
        <v>1</v>
      </c>
      <c r="U16" s="355">
        <v>4</v>
      </c>
      <c r="V16" s="355">
        <v>15</v>
      </c>
      <c r="W16" s="355">
        <v>19</v>
      </c>
      <c r="X16" s="355">
        <v>1</v>
      </c>
      <c r="Y16" s="355">
        <v>0</v>
      </c>
      <c r="Z16" s="355">
        <v>1</v>
      </c>
      <c r="AA16" s="356">
        <v>4</v>
      </c>
      <c r="AB16" s="356">
        <v>15</v>
      </c>
      <c r="AC16" s="356">
        <v>19</v>
      </c>
      <c r="AD16" s="356">
        <v>1</v>
      </c>
      <c r="AE16" s="356">
        <v>0</v>
      </c>
      <c r="AF16" s="356">
        <v>1</v>
      </c>
      <c r="AG16" s="356">
        <v>4</v>
      </c>
      <c r="AH16" s="356">
        <v>15</v>
      </c>
      <c r="AI16" s="356">
        <v>19</v>
      </c>
      <c r="AJ16" s="356">
        <v>1</v>
      </c>
      <c r="AK16" s="356">
        <v>0</v>
      </c>
      <c r="AL16" s="356">
        <v>1</v>
      </c>
    </row>
    <row r="17" spans="1:38" s="143" customFormat="1" ht="15.75" x14ac:dyDescent="0.25">
      <c r="A17" s="347">
        <v>70508</v>
      </c>
      <c r="B17" s="293" t="s">
        <v>100</v>
      </c>
      <c r="C17" s="354">
        <v>35</v>
      </c>
      <c r="D17" s="354">
        <v>6</v>
      </c>
      <c r="E17" s="354">
        <v>41</v>
      </c>
      <c r="F17" s="354">
        <v>0</v>
      </c>
      <c r="G17" s="354">
        <v>2</v>
      </c>
      <c r="H17" s="354">
        <v>2</v>
      </c>
      <c r="I17" s="283">
        <v>6</v>
      </c>
      <c r="J17" s="283">
        <v>34</v>
      </c>
      <c r="K17" s="283">
        <v>40</v>
      </c>
      <c r="L17" s="283">
        <v>3</v>
      </c>
      <c r="M17" s="283">
        <v>0</v>
      </c>
      <c r="N17" s="283">
        <v>3</v>
      </c>
      <c r="O17" s="354">
        <v>6</v>
      </c>
      <c r="P17" s="354">
        <v>34</v>
      </c>
      <c r="Q17" s="354">
        <v>40</v>
      </c>
      <c r="R17" s="354">
        <v>2</v>
      </c>
      <c r="S17" s="354">
        <v>0</v>
      </c>
      <c r="T17" s="354">
        <v>2</v>
      </c>
      <c r="U17" s="355">
        <v>6</v>
      </c>
      <c r="V17" s="355">
        <v>34</v>
      </c>
      <c r="W17" s="355">
        <v>40</v>
      </c>
      <c r="X17" s="355">
        <v>2</v>
      </c>
      <c r="Y17" s="355">
        <v>0</v>
      </c>
      <c r="Z17" s="355">
        <v>2</v>
      </c>
      <c r="AA17" s="356">
        <v>6</v>
      </c>
      <c r="AB17" s="356">
        <v>34</v>
      </c>
      <c r="AC17" s="356">
        <v>40</v>
      </c>
      <c r="AD17" s="356">
        <v>2</v>
      </c>
      <c r="AE17" s="356">
        <v>0</v>
      </c>
      <c r="AF17" s="356">
        <v>2</v>
      </c>
      <c r="AG17" s="356">
        <v>6</v>
      </c>
      <c r="AH17" s="356">
        <v>35</v>
      </c>
      <c r="AI17" s="356">
        <v>41</v>
      </c>
      <c r="AJ17" s="356">
        <v>3</v>
      </c>
      <c r="AK17" s="356">
        <v>0</v>
      </c>
      <c r="AL17" s="356">
        <v>3</v>
      </c>
    </row>
    <row r="18" spans="1:38" s="143" customFormat="1" ht="15.75" x14ac:dyDescent="0.25">
      <c r="A18" s="347">
        <v>70523</v>
      </c>
      <c r="B18" s="293" t="s">
        <v>101</v>
      </c>
      <c r="C18" s="354">
        <v>21</v>
      </c>
      <c r="D18" s="354">
        <v>2</v>
      </c>
      <c r="E18" s="354">
        <v>23</v>
      </c>
      <c r="F18" s="354">
        <v>0</v>
      </c>
      <c r="G18" s="354">
        <v>0</v>
      </c>
      <c r="H18" s="354"/>
      <c r="I18" s="283">
        <v>2</v>
      </c>
      <c r="J18" s="283">
        <v>21</v>
      </c>
      <c r="K18" s="283">
        <v>23</v>
      </c>
      <c r="L18" s="283">
        <v>0</v>
      </c>
      <c r="M18" s="283">
        <v>0</v>
      </c>
      <c r="N18" s="283">
        <v>0</v>
      </c>
      <c r="O18" s="354">
        <v>2</v>
      </c>
      <c r="P18" s="354">
        <v>21</v>
      </c>
      <c r="Q18" s="354">
        <v>23</v>
      </c>
      <c r="R18" s="354">
        <v>0</v>
      </c>
      <c r="S18" s="354">
        <v>0</v>
      </c>
      <c r="T18" s="354">
        <v>0</v>
      </c>
      <c r="U18" s="355">
        <v>2</v>
      </c>
      <c r="V18" s="355">
        <v>21</v>
      </c>
      <c r="W18" s="355">
        <v>23</v>
      </c>
      <c r="X18" s="355">
        <v>0</v>
      </c>
      <c r="Y18" s="355">
        <v>0</v>
      </c>
      <c r="Z18" s="355">
        <v>0</v>
      </c>
      <c r="AA18" s="356">
        <v>2</v>
      </c>
      <c r="AB18" s="356">
        <v>20</v>
      </c>
      <c r="AC18" s="356">
        <v>22</v>
      </c>
      <c r="AD18" s="356">
        <v>0</v>
      </c>
      <c r="AE18" s="356">
        <v>0</v>
      </c>
      <c r="AF18" s="356">
        <v>0</v>
      </c>
      <c r="AG18" s="356">
        <v>2</v>
      </c>
      <c r="AH18" s="356">
        <v>20</v>
      </c>
      <c r="AI18" s="356">
        <v>22</v>
      </c>
      <c r="AJ18" s="356">
        <v>0</v>
      </c>
      <c r="AK18" s="356">
        <v>0</v>
      </c>
      <c r="AL18" s="356">
        <v>0</v>
      </c>
    </row>
    <row r="19" spans="1:38" s="143" customFormat="1" ht="15.75" x14ac:dyDescent="0.25">
      <c r="A19" s="347">
        <v>70670</v>
      </c>
      <c r="B19" s="293" t="s">
        <v>102</v>
      </c>
      <c r="C19" s="354">
        <v>32</v>
      </c>
      <c r="D19" s="354">
        <v>7</v>
      </c>
      <c r="E19" s="354">
        <v>39</v>
      </c>
      <c r="F19" s="354">
        <v>0</v>
      </c>
      <c r="G19" s="354">
        <v>7</v>
      </c>
      <c r="H19" s="354">
        <v>7</v>
      </c>
      <c r="I19" s="283">
        <v>7</v>
      </c>
      <c r="J19" s="283">
        <v>31</v>
      </c>
      <c r="K19" s="283">
        <v>38</v>
      </c>
      <c r="L19" s="283">
        <v>6</v>
      </c>
      <c r="M19" s="283">
        <v>0</v>
      </c>
      <c r="N19" s="283">
        <v>6</v>
      </c>
      <c r="O19" s="354">
        <v>7</v>
      </c>
      <c r="P19" s="354">
        <v>31</v>
      </c>
      <c r="Q19" s="354">
        <v>38</v>
      </c>
      <c r="R19" s="354">
        <v>6</v>
      </c>
      <c r="S19" s="354">
        <v>0</v>
      </c>
      <c r="T19" s="354">
        <v>6</v>
      </c>
      <c r="U19" s="355">
        <v>7</v>
      </c>
      <c r="V19" s="355">
        <v>31</v>
      </c>
      <c r="W19" s="355">
        <v>38</v>
      </c>
      <c r="X19" s="355">
        <v>7</v>
      </c>
      <c r="Y19" s="355">
        <v>0</v>
      </c>
      <c r="Z19" s="355">
        <v>7</v>
      </c>
      <c r="AA19" s="356">
        <v>7</v>
      </c>
      <c r="AB19" s="356">
        <v>31</v>
      </c>
      <c r="AC19" s="356">
        <v>38</v>
      </c>
      <c r="AD19" s="356">
        <v>8</v>
      </c>
      <c r="AE19" s="356">
        <v>0</v>
      </c>
      <c r="AF19" s="356">
        <v>8</v>
      </c>
      <c r="AG19" s="356">
        <v>7</v>
      </c>
      <c r="AH19" s="356">
        <v>31</v>
      </c>
      <c r="AI19" s="356">
        <v>38</v>
      </c>
      <c r="AJ19" s="356">
        <v>8</v>
      </c>
      <c r="AK19" s="356">
        <v>0</v>
      </c>
      <c r="AL19" s="356">
        <v>8</v>
      </c>
    </row>
    <row r="20" spans="1:38" s="143" customFormat="1" ht="15.75" x14ac:dyDescent="0.25">
      <c r="A20" s="347">
        <v>70678</v>
      </c>
      <c r="B20" s="293" t="s">
        <v>103</v>
      </c>
      <c r="C20" s="354">
        <v>44</v>
      </c>
      <c r="D20" s="354">
        <v>2</v>
      </c>
      <c r="E20" s="354">
        <v>46</v>
      </c>
      <c r="F20" s="354">
        <v>0</v>
      </c>
      <c r="G20" s="354">
        <v>0</v>
      </c>
      <c r="H20" s="354">
        <v>0</v>
      </c>
      <c r="I20" s="283">
        <v>2</v>
      </c>
      <c r="J20" s="283">
        <v>43</v>
      </c>
      <c r="K20" s="283">
        <v>45</v>
      </c>
      <c r="L20" s="283">
        <v>0</v>
      </c>
      <c r="M20" s="283">
        <v>0</v>
      </c>
      <c r="N20" s="283">
        <v>0</v>
      </c>
      <c r="O20" s="354">
        <v>2</v>
      </c>
      <c r="P20" s="354">
        <v>43</v>
      </c>
      <c r="Q20" s="354">
        <v>45</v>
      </c>
      <c r="R20" s="354">
        <v>0</v>
      </c>
      <c r="S20" s="354">
        <v>0</v>
      </c>
      <c r="T20" s="354">
        <v>0</v>
      </c>
      <c r="U20" s="355">
        <v>2</v>
      </c>
      <c r="V20" s="355">
        <v>43</v>
      </c>
      <c r="W20" s="355">
        <v>45</v>
      </c>
      <c r="X20" s="355">
        <v>0</v>
      </c>
      <c r="Y20" s="355">
        <v>0</v>
      </c>
      <c r="Z20" s="355">
        <v>0</v>
      </c>
      <c r="AA20" s="356">
        <v>2</v>
      </c>
      <c r="AB20" s="356">
        <v>43</v>
      </c>
      <c r="AC20" s="356">
        <v>45</v>
      </c>
      <c r="AD20" s="356">
        <v>0</v>
      </c>
      <c r="AE20" s="356">
        <v>0</v>
      </c>
      <c r="AF20" s="356">
        <v>0</v>
      </c>
      <c r="AG20" s="356">
        <v>2</v>
      </c>
      <c r="AH20" s="356">
        <v>43</v>
      </c>
      <c r="AI20" s="356">
        <v>45</v>
      </c>
      <c r="AJ20" s="356">
        <v>0</v>
      </c>
      <c r="AK20" s="356">
        <v>0</v>
      </c>
      <c r="AL20" s="356">
        <v>0</v>
      </c>
    </row>
    <row r="21" spans="1:38" s="143" customFormat="1" ht="15.75" x14ac:dyDescent="0.25">
      <c r="A21" s="347">
        <v>70702</v>
      </c>
      <c r="B21" s="293" t="s">
        <v>104</v>
      </c>
      <c r="C21" s="354">
        <v>15</v>
      </c>
      <c r="D21" s="354">
        <v>2</v>
      </c>
      <c r="E21" s="354">
        <v>17</v>
      </c>
      <c r="F21" s="354">
        <v>0</v>
      </c>
      <c r="G21" s="354">
        <v>2</v>
      </c>
      <c r="H21" s="354">
        <v>2</v>
      </c>
      <c r="I21" s="283">
        <v>2</v>
      </c>
      <c r="J21" s="283">
        <v>15</v>
      </c>
      <c r="K21" s="283">
        <v>17</v>
      </c>
      <c r="L21" s="283">
        <v>2</v>
      </c>
      <c r="M21" s="283">
        <v>0</v>
      </c>
      <c r="N21" s="283">
        <v>2</v>
      </c>
      <c r="O21" s="354">
        <v>2</v>
      </c>
      <c r="P21" s="354">
        <v>15</v>
      </c>
      <c r="Q21" s="354">
        <v>17</v>
      </c>
      <c r="R21" s="354">
        <v>2</v>
      </c>
      <c r="S21" s="354">
        <v>0</v>
      </c>
      <c r="T21" s="354">
        <v>2</v>
      </c>
      <c r="U21" s="355">
        <v>2</v>
      </c>
      <c r="V21" s="355">
        <v>15</v>
      </c>
      <c r="W21" s="355">
        <v>17</v>
      </c>
      <c r="X21" s="355">
        <v>2</v>
      </c>
      <c r="Y21" s="355">
        <v>0</v>
      </c>
      <c r="Z21" s="355">
        <v>2</v>
      </c>
      <c r="AA21" s="356">
        <v>2</v>
      </c>
      <c r="AB21" s="356">
        <v>15</v>
      </c>
      <c r="AC21" s="356">
        <v>17</v>
      </c>
      <c r="AD21" s="356">
        <v>2</v>
      </c>
      <c r="AE21" s="356">
        <v>0</v>
      </c>
      <c r="AF21" s="356">
        <v>2</v>
      </c>
      <c r="AG21" s="356">
        <v>2</v>
      </c>
      <c r="AH21" s="356">
        <v>14</v>
      </c>
      <c r="AI21" s="356">
        <v>16</v>
      </c>
      <c r="AJ21" s="356">
        <v>2</v>
      </c>
      <c r="AK21" s="356">
        <v>0</v>
      </c>
      <c r="AL21" s="356">
        <v>2</v>
      </c>
    </row>
    <row r="22" spans="1:38" s="143" customFormat="1" ht="15.75" x14ac:dyDescent="0.25">
      <c r="A22" s="347">
        <v>70742</v>
      </c>
      <c r="B22" s="293" t="s">
        <v>105</v>
      </c>
      <c r="C22" s="354">
        <v>21</v>
      </c>
      <c r="D22" s="354">
        <v>7</v>
      </c>
      <c r="E22" s="354">
        <v>28</v>
      </c>
      <c r="F22" s="354">
        <v>0</v>
      </c>
      <c r="G22" s="354">
        <v>6</v>
      </c>
      <c r="H22" s="354">
        <v>6</v>
      </c>
      <c r="I22" s="283">
        <v>7</v>
      </c>
      <c r="J22" s="283">
        <v>21</v>
      </c>
      <c r="K22" s="283">
        <v>28</v>
      </c>
      <c r="L22" s="283">
        <v>6</v>
      </c>
      <c r="M22" s="283">
        <v>0</v>
      </c>
      <c r="N22" s="283">
        <v>6</v>
      </c>
      <c r="O22" s="354">
        <v>7</v>
      </c>
      <c r="P22" s="354">
        <v>21</v>
      </c>
      <c r="Q22" s="354">
        <v>28</v>
      </c>
      <c r="R22" s="354">
        <v>6</v>
      </c>
      <c r="S22" s="354">
        <v>0</v>
      </c>
      <c r="T22" s="354">
        <v>6</v>
      </c>
      <c r="U22" s="355">
        <v>7</v>
      </c>
      <c r="V22" s="355">
        <v>21</v>
      </c>
      <c r="W22" s="355">
        <v>28</v>
      </c>
      <c r="X22" s="355">
        <v>6</v>
      </c>
      <c r="Y22" s="355">
        <v>0</v>
      </c>
      <c r="Z22" s="355">
        <v>6</v>
      </c>
      <c r="AA22" s="356">
        <v>7</v>
      </c>
      <c r="AB22" s="356">
        <v>21</v>
      </c>
      <c r="AC22" s="356">
        <v>28</v>
      </c>
      <c r="AD22" s="356">
        <v>6</v>
      </c>
      <c r="AE22" s="356">
        <v>0</v>
      </c>
      <c r="AF22" s="356">
        <v>6</v>
      </c>
      <c r="AG22" s="356">
        <v>8</v>
      </c>
      <c r="AH22" s="356">
        <v>20</v>
      </c>
      <c r="AI22" s="356">
        <v>28</v>
      </c>
      <c r="AJ22" s="356">
        <v>6</v>
      </c>
      <c r="AK22" s="356">
        <v>0</v>
      </c>
      <c r="AL22" s="356">
        <v>6</v>
      </c>
    </row>
    <row r="23" spans="1:38" s="143" customFormat="1" ht="15.75" x14ac:dyDescent="0.25">
      <c r="A23" s="347">
        <v>70708</v>
      </c>
      <c r="B23" s="293" t="s">
        <v>106</v>
      </c>
      <c r="C23" s="354">
        <v>39</v>
      </c>
      <c r="D23" s="354">
        <v>10</v>
      </c>
      <c r="E23" s="354">
        <v>49</v>
      </c>
      <c r="F23" s="354">
        <v>0</v>
      </c>
      <c r="G23" s="354">
        <v>6</v>
      </c>
      <c r="H23" s="354">
        <v>6</v>
      </c>
      <c r="I23" s="283">
        <v>10</v>
      </c>
      <c r="J23" s="283">
        <v>40</v>
      </c>
      <c r="K23" s="283">
        <v>50</v>
      </c>
      <c r="L23" s="283">
        <v>8</v>
      </c>
      <c r="M23" s="283">
        <v>0</v>
      </c>
      <c r="N23" s="283">
        <v>8</v>
      </c>
      <c r="O23" s="354">
        <v>10</v>
      </c>
      <c r="P23" s="354">
        <v>39</v>
      </c>
      <c r="Q23" s="354">
        <v>49</v>
      </c>
      <c r="R23" s="354">
        <v>7</v>
      </c>
      <c r="S23" s="354">
        <v>0</v>
      </c>
      <c r="T23" s="354">
        <v>7</v>
      </c>
      <c r="U23" s="355">
        <v>10</v>
      </c>
      <c r="V23" s="355">
        <v>39</v>
      </c>
      <c r="W23" s="355">
        <v>49</v>
      </c>
      <c r="X23" s="355">
        <v>8</v>
      </c>
      <c r="Y23" s="355">
        <v>0</v>
      </c>
      <c r="Z23" s="355">
        <v>8</v>
      </c>
      <c r="AA23" s="356">
        <v>10</v>
      </c>
      <c r="AB23" s="356">
        <v>39</v>
      </c>
      <c r="AC23" s="356">
        <v>49</v>
      </c>
      <c r="AD23" s="356">
        <v>8</v>
      </c>
      <c r="AE23" s="356">
        <v>0</v>
      </c>
      <c r="AF23" s="356">
        <v>8</v>
      </c>
      <c r="AG23" s="356">
        <v>10</v>
      </c>
      <c r="AH23" s="356">
        <v>39</v>
      </c>
      <c r="AI23" s="356">
        <v>49</v>
      </c>
      <c r="AJ23" s="356">
        <v>8</v>
      </c>
      <c r="AK23" s="356">
        <v>0</v>
      </c>
      <c r="AL23" s="356">
        <v>8</v>
      </c>
    </row>
    <row r="24" spans="1:38" s="143" customFormat="1" ht="15.75" x14ac:dyDescent="0.25">
      <c r="A24" s="347">
        <v>70713</v>
      </c>
      <c r="B24" s="293" t="s">
        <v>107</v>
      </c>
      <c r="C24" s="354">
        <v>47</v>
      </c>
      <c r="D24" s="354">
        <v>11</v>
      </c>
      <c r="E24" s="354">
        <v>58</v>
      </c>
      <c r="F24" s="354">
        <v>1</v>
      </c>
      <c r="G24" s="354">
        <v>1</v>
      </c>
      <c r="H24" s="354">
        <v>2</v>
      </c>
      <c r="I24" s="283">
        <v>12</v>
      </c>
      <c r="J24" s="283">
        <v>51</v>
      </c>
      <c r="K24" s="283">
        <v>63</v>
      </c>
      <c r="L24" s="283">
        <v>3</v>
      </c>
      <c r="M24" s="283">
        <v>1</v>
      </c>
      <c r="N24" s="283">
        <v>4</v>
      </c>
      <c r="O24" s="354">
        <v>12</v>
      </c>
      <c r="P24" s="354">
        <v>52</v>
      </c>
      <c r="Q24" s="354">
        <v>64</v>
      </c>
      <c r="R24" s="354">
        <v>3</v>
      </c>
      <c r="S24" s="354">
        <v>1</v>
      </c>
      <c r="T24" s="354">
        <v>4</v>
      </c>
      <c r="U24" s="355">
        <v>12</v>
      </c>
      <c r="V24" s="355">
        <v>54</v>
      </c>
      <c r="W24" s="355">
        <v>66</v>
      </c>
      <c r="X24" s="355">
        <v>4</v>
      </c>
      <c r="Y24" s="355">
        <v>0</v>
      </c>
      <c r="Z24" s="355">
        <v>4</v>
      </c>
      <c r="AA24" s="356">
        <v>11</v>
      </c>
      <c r="AB24" s="356">
        <v>54</v>
      </c>
      <c r="AC24" s="356">
        <v>65</v>
      </c>
      <c r="AD24" s="356">
        <v>3</v>
      </c>
      <c r="AE24" s="356">
        <v>0</v>
      </c>
      <c r="AF24" s="356">
        <v>3</v>
      </c>
      <c r="AG24" s="356">
        <v>11</v>
      </c>
      <c r="AH24" s="356">
        <v>53</v>
      </c>
      <c r="AI24" s="356">
        <v>64</v>
      </c>
      <c r="AJ24" s="356">
        <v>3</v>
      </c>
      <c r="AK24" s="356">
        <v>0</v>
      </c>
      <c r="AL24" s="356">
        <v>3</v>
      </c>
    </row>
    <row r="25" spans="1:38" s="143" customFormat="1" ht="15.75" x14ac:dyDescent="0.25">
      <c r="A25" s="347">
        <v>70717</v>
      </c>
      <c r="B25" s="293" t="s">
        <v>108</v>
      </c>
      <c r="C25" s="354">
        <v>14</v>
      </c>
      <c r="D25" s="354">
        <v>7</v>
      </c>
      <c r="E25" s="354">
        <v>21</v>
      </c>
      <c r="F25" s="354">
        <v>0</v>
      </c>
      <c r="G25" s="354"/>
      <c r="H25" s="354">
        <v>0</v>
      </c>
      <c r="I25" s="283">
        <v>6</v>
      </c>
      <c r="J25" s="283">
        <v>14</v>
      </c>
      <c r="K25" s="283">
        <v>20</v>
      </c>
      <c r="L25" s="283">
        <v>0</v>
      </c>
      <c r="M25" s="283">
        <v>0</v>
      </c>
      <c r="N25" s="283">
        <v>0</v>
      </c>
      <c r="O25" s="354">
        <v>6</v>
      </c>
      <c r="P25" s="354">
        <v>14</v>
      </c>
      <c r="Q25" s="354">
        <v>20</v>
      </c>
      <c r="R25" s="354">
        <v>0</v>
      </c>
      <c r="S25" s="354">
        <v>0</v>
      </c>
      <c r="T25" s="354">
        <v>0</v>
      </c>
      <c r="U25" s="355">
        <v>6</v>
      </c>
      <c r="V25" s="355">
        <v>14</v>
      </c>
      <c r="W25" s="355">
        <v>20</v>
      </c>
      <c r="X25" s="355">
        <v>0</v>
      </c>
      <c r="Y25" s="355">
        <v>0</v>
      </c>
      <c r="Z25" s="355">
        <v>0</v>
      </c>
      <c r="AA25" s="356">
        <v>7</v>
      </c>
      <c r="AB25" s="356">
        <v>14</v>
      </c>
      <c r="AC25" s="356">
        <v>21</v>
      </c>
      <c r="AD25" s="356">
        <v>0</v>
      </c>
      <c r="AE25" s="356">
        <v>0</v>
      </c>
      <c r="AF25" s="356">
        <v>0</v>
      </c>
      <c r="AG25" s="356">
        <v>7</v>
      </c>
      <c r="AH25" s="356">
        <v>14</v>
      </c>
      <c r="AI25" s="356">
        <v>21</v>
      </c>
      <c r="AJ25" s="356">
        <v>0</v>
      </c>
      <c r="AK25" s="356">
        <v>0</v>
      </c>
      <c r="AL25" s="356">
        <v>0</v>
      </c>
    </row>
    <row r="26" spans="1:38" s="143" customFormat="1" ht="15.75" x14ac:dyDescent="0.25">
      <c r="A26" s="347">
        <v>70820</v>
      </c>
      <c r="B26" s="293" t="s">
        <v>109</v>
      </c>
      <c r="C26" s="354">
        <v>11</v>
      </c>
      <c r="D26" s="354">
        <v>12</v>
      </c>
      <c r="E26" s="354">
        <v>23</v>
      </c>
      <c r="F26" s="354">
        <v>0</v>
      </c>
      <c r="G26" s="354">
        <v>7</v>
      </c>
      <c r="H26" s="354">
        <v>7</v>
      </c>
      <c r="I26" s="283">
        <v>12</v>
      </c>
      <c r="J26" s="283">
        <v>11</v>
      </c>
      <c r="K26" s="283">
        <v>23</v>
      </c>
      <c r="L26" s="283">
        <v>7</v>
      </c>
      <c r="M26" s="283">
        <v>0</v>
      </c>
      <c r="N26" s="283">
        <v>7</v>
      </c>
      <c r="O26" s="354">
        <v>11</v>
      </c>
      <c r="P26" s="354">
        <v>11</v>
      </c>
      <c r="Q26" s="354">
        <v>22</v>
      </c>
      <c r="R26" s="354">
        <v>9</v>
      </c>
      <c r="S26" s="354">
        <v>0</v>
      </c>
      <c r="T26" s="354">
        <v>9</v>
      </c>
      <c r="U26" s="355">
        <v>11</v>
      </c>
      <c r="V26" s="355">
        <v>11</v>
      </c>
      <c r="W26" s="355">
        <v>22</v>
      </c>
      <c r="X26" s="355">
        <v>9</v>
      </c>
      <c r="Y26" s="355">
        <v>0</v>
      </c>
      <c r="Z26" s="355">
        <v>9</v>
      </c>
      <c r="AA26" s="356">
        <v>11</v>
      </c>
      <c r="AB26" s="356">
        <v>11</v>
      </c>
      <c r="AC26" s="356">
        <v>22</v>
      </c>
      <c r="AD26" s="356">
        <v>10</v>
      </c>
      <c r="AE26" s="356">
        <v>0</v>
      </c>
      <c r="AF26" s="356">
        <v>10</v>
      </c>
      <c r="AG26" s="356">
        <v>11</v>
      </c>
      <c r="AH26" s="356">
        <v>11</v>
      </c>
      <c r="AI26" s="356">
        <v>22</v>
      </c>
      <c r="AJ26" s="356">
        <v>10</v>
      </c>
      <c r="AK26" s="356">
        <v>0</v>
      </c>
      <c r="AL26" s="356">
        <v>10</v>
      </c>
    </row>
    <row r="27" spans="1:38" s="143" customFormat="1" ht="15.75" x14ac:dyDescent="0.25">
      <c r="A27" s="347">
        <v>70001</v>
      </c>
      <c r="B27" s="293" t="s">
        <v>280</v>
      </c>
      <c r="C27" s="354">
        <v>33</v>
      </c>
      <c r="D27" s="354">
        <v>63</v>
      </c>
      <c r="E27" s="354">
        <v>96</v>
      </c>
      <c r="F27" s="354">
        <v>1</v>
      </c>
      <c r="G27" s="354">
        <v>68</v>
      </c>
      <c r="H27" s="354">
        <v>69</v>
      </c>
      <c r="I27" s="283">
        <v>63</v>
      </c>
      <c r="J27" s="283">
        <v>33</v>
      </c>
      <c r="K27" s="283">
        <v>96</v>
      </c>
      <c r="L27" s="283">
        <v>70</v>
      </c>
      <c r="M27" s="283">
        <v>1</v>
      </c>
      <c r="N27" s="283">
        <v>71</v>
      </c>
      <c r="O27" s="354">
        <v>64</v>
      </c>
      <c r="P27" s="354">
        <v>33</v>
      </c>
      <c r="Q27" s="354">
        <v>97</v>
      </c>
      <c r="R27" s="354">
        <v>70</v>
      </c>
      <c r="S27" s="354">
        <v>1</v>
      </c>
      <c r="T27" s="354">
        <v>71</v>
      </c>
      <c r="U27" s="355">
        <v>64</v>
      </c>
      <c r="V27" s="355">
        <v>33</v>
      </c>
      <c r="W27" s="355">
        <v>97</v>
      </c>
      <c r="X27" s="355">
        <v>70</v>
      </c>
      <c r="Y27" s="355">
        <v>1</v>
      </c>
      <c r="Z27" s="355">
        <v>71</v>
      </c>
      <c r="AA27" s="356">
        <v>4</v>
      </c>
      <c r="AB27" s="356">
        <v>33</v>
      </c>
      <c r="AC27" s="356">
        <v>96</v>
      </c>
      <c r="AD27" s="356">
        <v>70</v>
      </c>
      <c r="AE27" s="356">
        <v>1</v>
      </c>
      <c r="AF27" s="356">
        <v>71</v>
      </c>
      <c r="AG27" s="356">
        <v>61</v>
      </c>
      <c r="AH27" s="356">
        <v>33</v>
      </c>
      <c r="AI27" s="356">
        <v>94</v>
      </c>
      <c r="AJ27" s="356">
        <v>69</v>
      </c>
      <c r="AK27" s="356">
        <v>1</v>
      </c>
      <c r="AL27" s="356">
        <v>70</v>
      </c>
    </row>
    <row r="28" spans="1:38" s="143" customFormat="1" ht="15.75" x14ac:dyDescent="0.25">
      <c r="A28" s="347">
        <v>70823</v>
      </c>
      <c r="B28" s="293" t="s">
        <v>111</v>
      </c>
      <c r="C28" s="354">
        <v>20</v>
      </c>
      <c r="D28" s="354">
        <v>4</v>
      </c>
      <c r="E28" s="354">
        <v>24</v>
      </c>
      <c r="F28" s="354">
        <v>1</v>
      </c>
      <c r="G28" s="354">
        <v>2</v>
      </c>
      <c r="H28" s="354">
        <v>3</v>
      </c>
      <c r="I28" s="283">
        <v>4</v>
      </c>
      <c r="J28" s="283">
        <v>21</v>
      </c>
      <c r="K28" s="283">
        <v>25</v>
      </c>
      <c r="L28" s="283">
        <v>2</v>
      </c>
      <c r="M28" s="283">
        <v>0</v>
      </c>
      <c r="N28" s="283">
        <v>2</v>
      </c>
      <c r="O28" s="354">
        <v>4</v>
      </c>
      <c r="P28" s="354">
        <v>20</v>
      </c>
      <c r="Q28" s="354">
        <v>24</v>
      </c>
      <c r="R28" s="354">
        <v>2</v>
      </c>
      <c r="S28" s="354">
        <v>1</v>
      </c>
      <c r="T28" s="354">
        <v>3</v>
      </c>
      <c r="U28" s="355">
        <v>5</v>
      </c>
      <c r="V28" s="355">
        <v>20</v>
      </c>
      <c r="W28" s="355">
        <v>25</v>
      </c>
      <c r="X28" s="355">
        <v>2</v>
      </c>
      <c r="Y28" s="355">
        <v>1</v>
      </c>
      <c r="Z28" s="355">
        <v>3</v>
      </c>
      <c r="AA28" s="356">
        <v>63</v>
      </c>
      <c r="AB28" s="356">
        <v>21</v>
      </c>
      <c r="AC28" s="356">
        <v>25</v>
      </c>
      <c r="AD28" s="356">
        <v>2</v>
      </c>
      <c r="AE28" s="356">
        <v>1</v>
      </c>
      <c r="AF28" s="356">
        <v>3</v>
      </c>
      <c r="AG28" s="356">
        <v>4</v>
      </c>
      <c r="AH28" s="356">
        <v>21</v>
      </c>
      <c r="AI28" s="356">
        <v>25</v>
      </c>
      <c r="AJ28" s="356">
        <v>2</v>
      </c>
      <c r="AK28" s="356">
        <v>1</v>
      </c>
      <c r="AL28" s="356">
        <v>3</v>
      </c>
    </row>
    <row r="29" spans="1:38" s="143" customFormat="1" ht="15.75" x14ac:dyDescent="0.25">
      <c r="A29" s="308"/>
      <c r="B29" s="348" t="s">
        <v>81</v>
      </c>
      <c r="C29" s="349">
        <f>SUBTOTAL(109,C8:C28)</f>
        <v>471</v>
      </c>
      <c r="D29" s="349">
        <f>SUBTOTAL(109,D8:D28)</f>
        <v>180</v>
      </c>
      <c r="E29" s="349">
        <f>SUBTOTAL(109,'Instituciones (EPBM)'!$E$8:$E$28)</f>
        <v>651</v>
      </c>
      <c r="F29" s="349">
        <f>SUBTOTAL(109,F8:F28)</f>
        <v>3</v>
      </c>
      <c r="G29" s="349">
        <f>SUBTOTAL(109,G8:G28)</f>
        <v>118</v>
      </c>
      <c r="H29" s="349">
        <f>SUBTOTAL(109,'Instituciones (EPBM)'!$H$8:$H$28)</f>
        <v>121</v>
      </c>
      <c r="I29" s="349">
        <f>SUBTOTAL(109,I8:I28)</f>
        <v>182</v>
      </c>
      <c r="J29" s="349">
        <f>SUBTOTAL(109,J8:J28)</f>
        <v>476</v>
      </c>
      <c r="K29" s="349">
        <f>SUBTOTAL(109,'Instituciones (EPBM)'!$E$8:$E$28)</f>
        <v>651</v>
      </c>
      <c r="L29" s="349">
        <f>SUM(L8:L28)</f>
        <v>124</v>
      </c>
      <c r="M29" s="349">
        <f>SUM(M8:M28)</f>
        <v>2</v>
      </c>
      <c r="N29" s="349">
        <f>SUM(N8:N28)</f>
        <v>126</v>
      </c>
      <c r="O29" s="349">
        <f t="shared" ref="O29:P29" si="0">SUBTOTAL(109,O8:O28)</f>
        <v>183</v>
      </c>
      <c r="P29" s="349">
        <f t="shared" si="0"/>
        <v>476</v>
      </c>
      <c r="Q29" s="349">
        <f>SUBTOTAL(109,'Instituciones (EPBM)'!$E$8:$E$28)</f>
        <v>651</v>
      </c>
      <c r="R29" s="349">
        <f>SUM(R8:R28)</f>
        <v>123</v>
      </c>
      <c r="S29" s="349">
        <f>SUM(S8:S28)</f>
        <v>3</v>
      </c>
      <c r="T29" s="349">
        <f>SUM(T8:T28)</f>
        <v>126</v>
      </c>
      <c r="U29" s="349">
        <f t="shared" ref="U29:V29" si="1">SUBTOTAL(109,U8:U28)</f>
        <v>184</v>
      </c>
      <c r="V29" s="349">
        <f t="shared" si="1"/>
        <v>477</v>
      </c>
      <c r="W29" s="349">
        <f>SUBTOTAL(109,'Instituciones (EPBM)'!$E$8:$E$28)</f>
        <v>651</v>
      </c>
      <c r="X29" s="349">
        <f t="shared" ref="X29:Y29" si="2">SUBTOTAL(109,X8:X28)</f>
        <v>131</v>
      </c>
      <c r="Y29" s="349">
        <f t="shared" si="2"/>
        <v>2</v>
      </c>
      <c r="Z29" s="349">
        <f>SUBTOTAL(109,'Instituciones (EPBM)'!$H$8:$H$28)</f>
        <v>121</v>
      </c>
      <c r="AA29" s="349">
        <f t="shared" ref="AA29:AB29" si="3">SUBTOTAL(109,AA8:AA28)</f>
        <v>181</v>
      </c>
      <c r="AB29" s="349">
        <f t="shared" si="3"/>
        <v>476</v>
      </c>
      <c r="AC29" s="349">
        <f>SUBTOTAL(109,'Instituciones (EPBM)'!$E$8:$E$28)</f>
        <v>651</v>
      </c>
      <c r="AD29" s="349">
        <f t="shared" ref="AD29:AE29" si="4">SUBTOTAL(109,AD8:AD28)</f>
        <v>133</v>
      </c>
      <c r="AE29" s="349">
        <f t="shared" si="4"/>
        <v>2</v>
      </c>
      <c r="AF29" s="349">
        <f>SUM(AF8:AF28)</f>
        <v>135</v>
      </c>
      <c r="AG29" s="349">
        <f>SUBTOTAL(109,AG8:AG28)</f>
        <v>180</v>
      </c>
      <c r="AH29" s="349">
        <f t="shared" ref="AH29" si="5">SUBTOTAL(109,AH8:AH28)</f>
        <v>473</v>
      </c>
      <c r="AI29" s="349">
        <f>SUBTOTAL(109,'Instituciones (EPBM)'!$E$8:$E$28)</f>
        <v>651</v>
      </c>
      <c r="AJ29" s="349">
        <f t="shared" ref="AJ29:AK29" si="6">SUBTOTAL(109,AJ8:AJ28)</f>
        <v>133</v>
      </c>
      <c r="AK29" s="349">
        <f t="shared" si="6"/>
        <v>2</v>
      </c>
      <c r="AL29" s="349">
        <f>SUM(AL8:AL28)</f>
        <v>135</v>
      </c>
    </row>
    <row r="30" spans="1:38" s="143" customFormat="1" ht="15.75" x14ac:dyDescent="0.25">
      <c r="A30" s="507" t="s">
        <v>281</v>
      </c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143" customFormat="1" ht="15.75" x14ac:dyDescent="0.25">
      <c r="A31" s="508" t="s">
        <v>282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143" customFormat="1" ht="15.75" x14ac:dyDescent="0.25">
      <c r="A32" s="306"/>
      <c r="B32" s="260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ht="15.75" x14ac:dyDescent="0.25">
      <c r="A33" s="503">
        <v>2020</v>
      </c>
      <c r="B33" s="503"/>
      <c r="C33" s="503"/>
      <c r="D33" s="503"/>
      <c r="E33" s="503"/>
      <c r="F33" s="503"/>
      <c r="G33" s="503"/>
      <c r="H33" s="503"/>
      <c r="I33" s="261"/>
      <c r="J33" s="511" t="s">
        <v>322</v>
      </c>
      <c r="K33" s="511"/>
      <c r="L33" s="511"/>
      <c r="M33" s="511"/>
      <c r="N33" s="261"/>
      <c r="O33" s="261"/>
      <c r="P33" s="261"/>
      <c r="Q33" s="261"/>
      <c r="R33" s="261"/>
      <c r="S33" s="261"/>
      <c r="T33" s="261"/>
      <c r="U33" s="261"/>
      <c r="V33" s="261"/>
      <c r="W33" s="261"/>
    </row>
    <row r="34" spans="1:38" ht="31.5" x14ac:dyDescent="0.25">
      <c r="A34" s="506"/>
      <c r="B34" s="506"/>
      <c r="C34" s="505" t="s">
        <v>171</v>
      </c>
      <c r="D34" s="505"/>
      <c r="E34" s="505" t="s">
        <v>274</v>
      </c>
      <c r="F34" s="505" t="s">
        <v>275</v>
      </c>
      <c r="G34" s="505"/>
      <c r="H34" s="505" t="s">
        <v>276</v>
      </c>
      <c r="I34" s="261"/>
      <c r="J34" s="362" t="s">
        <v>265</v>
      </c>
      <c r="K34" s="363" t="s">
        <v>283</v>
      </c>
      <c r="L34" s="364" t="s">
        <v>284</v>
      </c>
      <c r="M34" s="365" t="s">
        <v>3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ht="15.75" x14ac:dyDescent="0.25">
      <c r="A35" s="271" t="s">
        <v>32</v>
      </c>
      <c r="B35" s="271" t="s">
        <v>285</v>
      </c>
      <c r="C35" s="345" t="s">
        <v>278</v>
      </c>
      <c r="D35" s="345" t="s">
        <v>279</v>
      </c>
      <c r="E35" s="346" t="s">
        <v>26</v>
      </c>
      <c r="F35" s="345" t="s">
        <v>278</v>
      </c>
      <c r="G35" s="345" t="s">
        <v>279</v>
      </c>
      <c r="H35" s="346" t="s">
        <v>26</v>
      </c>
      <c r="I35" s="261"/>
      <c r="J35" s="308">
        <v>2015</v>
      </c>
      <c r="K35" s="308">
        <v>651</v>
      </c>
      <c r="L35" s="308">
        <v>121</v>
      </c>
      <c r="M35" s="308">
        <f t="shared" ref="M35:M40" si="7">SUM(K35+L35)</f>
        <v>772</v>
      </c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ht="15.75" x14ac:dyDescent="0.25">
      <c r="A36" s="369" t="s">
        <v>326</v>
      </c>
      <c r="B36" s="357" t="s">
        <v>286</v>
      </c>
      <c r="C36" s="358">
        <v>7</v>
      </c>
      <c r="D36" s="358">
        <v>11</v>
      </c>
      <c r="E36" s="359">
        <v>4</v>
      </c>
      <c r="F36" s="358">
        <v>3</v>
      </c>
      <c r="G36" s="358">
        <v>0</v>
      </c>
      <c r="H36" s="358">
        <v>3</v>
      </c>
      <c r="I36" s="261"/>
      <c r="J36" s="308">
        <v>2016</v>
      </c>
      <c r="K36" s="308">
        <v>651</v>
      </c>
      <c r="L36" s="308">
        <v>126</v>
      </c>
      <c r="M36" s="308">
        <f t="shared" si="7"/>
        <v>777</v>
      </c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ht="15.75" x14ac:dyDescent="0.25">
      <c r="A37" s="369" t="s">
        <v>325</v>
      </c>
      <c r="B37" s="357" t="s">
        <v>287</v>
      </c>
      <c r="C37" s="358">
        <v>23</v>
      </c>
      <c r="D37" s="358">
        <v>27</v>
      </c>
      <c r="E37" s="359">
        <v>4</v>
      </c>
      <c r="F37" s="358">
        <v>0</v>
      </c>
      <c r="G37" s="358">
        <v>0</v>
      </c>
      <c r="H37" s="358">
        <v>0</v>
      </c>
      <c r="I37" s="261"/>
      <c r="J37" s="308">
        <v>2017</v>
      </c>
      <c r="K37" s="308">
        <v>651</v>
      </c>
      <c r="L37" s="308">
        <v>126</v>
      </c>
      <c r="M37" s="308">
        <f t="shared" si="7"/>
        <v>777</v>
      </c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ht="15.75" x14ac:dyDescent="0.25">
      <c r="A38" s="370">
        <v>70265</v>
      </c>
      <c r="B38" s="357" t="s">
        <v>288</v>
      </c>
      <c r="C38" s="360">
        <v>42</v>
      </c>
      <c r="D38" s="360">
        <v>45</v>
      </c>
      <c r="E38" s="359">
        <v>3</v>
      </c>
      <c r="F38" s="360">
        <v>1</v>
      </c>
      <c r="G38" s="360">
        <v>0</v>
      </c>
      <c r="H38" s="360">
        <v>1</v>
      </c>
      <c r="I38" s="255"/>
      <c r="J38" s="308">
        <v>2018</v>
      </c>
      <c r="K38" s="308">
        <v>651</v>
      </c>
      <c r="L38" s="308">
        <v>121</v>
      </c>
      <c r="M38" s="308">
        <f t="shared" si="7"/>
        <v>772</v>
      </c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ht="15.75" x14ac:dyDescent="0.25">
      <c r="A39" s="371" t="s">
        <v>323</v>
      </c>
      <c r="B39" s="357" t="s">
        <v>289</v>
      </c>
      <c r="C39" s="360">
        <v>85</v>
      </c>
      <c r="D39" s="360">
        <v>90</v>
      </c>
      <c r="E39" s="359">
        <v>5</v>
      </c>
      <c r="F39" s="360">
        <v>2</v>
      </c>
      <c r="G39" s="360">
        <v>0</v>
      </c>
      <c r="H39" s="360">
        <v>2</v>
      </c>
      <c r="I39" s="255"/>
      <c r="J39" s="308">
        <v>2019</v>
      </c>
      <c r="K39" s="308">
        <v>651</v>
      </c>
      <c r="L39" s="308">
        <v>135</v>
      </c>
      <c r="M39" s="308">
        <f t="shared" si="7"/>
        <v>786</v>
      </c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ht="15.75" x14ac:dyDescent="0.25">
      <c r="A40" s="369" t="s">
        <v>324</v>
      </c>
      <c r="B40" s="357" t="s">
        <v>290</v>
      </c>
      <c r="C40" s="366">
        <v>65</v>
      </c>
      <c r="D40" s="366">
        <v>70</v>
      </c>
      <c r="E40" s="367">
        <v>5</v>
      </c>
      <c r="F40" s="366">
        <v>0</v>
      </c>
      <c r="G40" s="366">
        <v>0</v>
      </c>
      <c r="H40" s="366">
        <v>0</v>
      </c>
      <c r="I40" s="255"/>
      <c r="J40" s="308">
        <v>2020</v>
      </c>
      <c r="K40" s="308">
        <v>651</v>
      </c>
      <c r="L40" s="308">
        <v>135</v>
      </c>
      <c r="M40" s="308">
        <f t="shared" si="7"/>
        <v>786</v>
      </c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</row>
    <row r="41" spans="1:38" s="1" customFormat="1" ht="15.75" x14ac:dyDescent="0.25">
      <c r="A41" s="512" t="s">
        <v>291</v>
      </c>
      <c r="B41" s="513"/>
      <c r="C41" s="360">
        <v>201</v>
      </c>
      <c r="D41" s="360">
        <v>695</v>
      </c>
      <c r="E41" s="359">
        <v>896</v>
      </c>
      <c r="F41" s="360">
        <v>139</v>
      </c>
      <c r="G41" s="360">
        <v>2</v>
      </c>
      <c r="H41" s="360">
        <v>141</v>
      </c>
      <c r="I41" s="262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</row>
    <row r="42" spans="1:38" ht="15.75" customHeight="1" x14ac:dyDescent="0.25">
      <c r="A42" s="510" t="s">
        <v>281</v>
      </c>
      <c r="B42" s="510"/>
      <c r="C42" s="510"/>
      <c r="D42" s="510"/>
      <c r="E42" s="510"/>
      <c r="F42" s="510"/>
      <c r="G42" s="510"/>
      <c r="H42" s="510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</row>
    <row r="43" spans="1:38" ht="33" customHeight="1" x14ac:dyDescent="0.25">
      <c r="A43" s="508" t="s">
        <v>282</v>
      </c>
      <c r="B43" s="508"/>
      <c r="C43" s="508"/>
      <c r="D43" s="508"/>
      <c r="E43" s="508"/>
      <c r="F43" s="508"/>
      <c r="G43" s="508"/>
      <c r="H43" s="508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</row>
    <row r="44" spans="1:38" ht="15.75" x14ac:dyDescent="0.25">
      <c r="A44" s="1"/>
      <c r="B44" s="260"/>
      <c r="C44" s="255"/>
      <c r="D44" s="255"/>
      <c r="E44" s="255"/>
      <c r="F44" s="255"/>
      <c r="G44" s="255"/>
      <c r="H44" s="255"/>
      <c r="I44" s="255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</row>
    <row r="45" spans="1:38" s="46" customFormat="1" ht="15" customHeight="1" x14ac:dyDescent="0.25">
      <c r="E45" s="256"/>
      <c r="F45" s="256"/>
      <c r="G45" s="256"/>
      <c r="H45" s="256"/>
      <c r="I45" s="256"/>
    </row>
    <row r="46" spans="1:38" s="46" customFormat="1" ht="25.5" customHeight="1" x14ac:dyDescent="0.25">
      <c r="D46" s="217"/>
      <c r="E46" s="217"/>
      <c r="F46" s="217"/>
      <c r="G46" s="217"/>
      <c r="H46" s="217"/>
    </row>
    <row r="47" spans="1:38" s="46" customFormat="1" ht="14.25" customHeight="1" x14ac:dyDescent="0.25">
      <c r="D47" s="217"/>
      <c r="E47" s="217"/>
      <c r="F47" s="217"/>
      <c r="G47" s="217"/>
      <c r="H47" s="217"/>
    </row>
    <row r="48" spans="1:38" s="46" customFormat="1" ht="15" customHeight="1" x14ac:dyDescent="0.25">
      <c r="D48" s="217"/>
      <c r="E48" s="217"/>
      <c r="F48" s="217"/>
      <c r="G48" s="217"/>
      <c r="H48" s="217"/>
    </row>
    <row r="49" spans="1:8" s="46" customFormat="1" ht="15" customHeight="1" x14ac:dyDescent="0.25">
      <c r="D49" s="217"/>
      <c r="E49" s="217"/>
      <c r="F49" s="217"/>
      <c r="G49" s="217"/>
      <c r="H49" s="217"/>
    </row>
    <row r="50" spans="1:8" x14ac:dyDescent="0.25">
      <c r="A50" s="257"/>
      <c r="C50" s="257"/>
      <c r="D50" s="257"/>
      <c r="E50" s="257"/>
      <c r="F50" s="257"/>
      <c r="G50" s="257"/>
      <c r="H50" s="257"/>
    </row>
    <row r="56" spans="1:8" x14ac:dyDescent="0.25">
      <c r="F56" s="118"/>
    </row>
  </sheetData>
  <mergeCells count="31">
    <mergeCell ref="A43:H43"/>
    <mergeCell ref="AA6:AC6"/>
    <mergeCell ref="AD6:AF6"/>
    <mergeCell ref="I6:K6"/>
    <mergeCell ref="L6:N6"/>
    <mergeCell ref="O6:Q6"/>
    <mergeCell ref="R6:T6"/>
    <mergeCell ref="U6:W6"/>
    <mergeCell ref="A42:H42"/>
    <mergeCell ref="J33:M33"/>
    <mergeCell ref="A41:B41"/>
    <mergeCell ref="A1:U1"/>
    <mergeCell ref="A2:U2"/>
    <mergeCell ref="A3:U3"/>
    <mergeCell ref="U5:Z5"/>
    <mergeCell ref="AA5:AF5"/>
    <mergeCell ref="O5:T5"/>
    <mergeCell ref="AG5:AL5"/>
    <mergeCell ref="AG6:AI6"/>
    <mergeCell ref="AJ6:AL6"/>
    <mergeCell ref="C34:E34"/>
    <mergeCell ref="F34:H34"/>
    <mergeCell ref="A33:H33"/>
    <mergeCell ref="A34:B34"/>
    <mergeCell ref="A30:Y30"/>
    <mergeCell ref="A31:S31"/>
    <mergeCell ref="C5:H5"/>
    <mergeCell ref="I5:N5"/>
    <mergeCell ref="C6:E6"/>
    <mergeCell ref="F6:H6"/>
    <mergeCell ref="X6:Z6"/>
  </mergeCells>
  <pageMargins left="0.7" right="0.7" top="0.75" bottom="0.75" header="0.3" footer="0.3"/>
  <pageSetup orientation="portrait" horizontalDpi="4294967295" verticalDpi="4294967295" r:id="rId1"/>
  <ignoredErrors>
    <ignoredError sqref="A36:A37 A39:A40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67C7-89C8-441C-B8C5-4B57EE449360}">
  <sheetPr>
    <tabColor theme="8"/>
  </sheetPr>
  <dimension ref="A1:Y28"/>
  <sheetViews>
    <sheetView showGridLines="0" zoomScale="140" zoomScaleNormal="140" workbookViewId="0">
      <selection activeCell="A27" sqref="A27:Y27"/>
    </sheetView>
  </sheetViews>
  <sheetFormatPr baseColWidth="10" defaultRowHeight="15" x14ac:dyDescent="0.25"/>
  <cols>
    <col min="1" max="1" width="21" customWidth="1"/>
  </cols>
  <sheetData>
    <row r="1" spans="1:4" ht="15.75" x14ac:dyDescent="0.25">
      <c r="A1" s="482" t="s">
        <v>6</v>
      </c>
      <c r="B1" s="482"/>
      <c r="C1" s="482"/>
      <c r="D1" s="482"/>
    </row>
    <row r="2" spans="1:4" ht="15.75" x14ac:dyDescent="0.25">
      <c r="A2" s="483" t="s">
        <v>189</v>
      </c>
      <c r="B2" s="483"/>
      <c r="C2" s="483"/>
      <c r="D2" s="483"/>
    </row>
    <row r="4" spans="1:4" ht="15.75" x14ac:dyDescent="0.25">
      <c r="A4" s="276" t="s">
        <v>33</v>
      </c>
      <c r="B4" s="282">
        <v>2021</v>
      </c>
      <c r="C4" s="292" t="s">
        <v>157</v>
      </c>
    </row>
    <row r="5" spans="1:4" ht="15.75" x14ac:dyDescent="0.25">
      <c r="A5" s="293" t="s">
        <v>91</v>
      </c>
      <c r="B5" s="374">
        <v>9</v>
      </c>
      <c r="C5" s="294">
        <f t="shared" ref="C5:C25" si="0">B5/B$26</f>
        <v>1.1363636363636364E-2</v>
      </c>
    </row>
    <row r="6" spans="1:4" ht="15.75" x14ac:dyDescent="0.25">
      <c r="A6" s="293" t="s">
        <v>92</v>
      </c>
      <c r="B6" s="374">
        <v>15</v>
      </c>
      <c r="C6" s="294">
        <f t="shared" si="0"/>
        <v>1.893939393939394E-2</v>
      </c>
    </row>
    <row r="7" spans="1:4" ht="15.75" x14ac:dyDescent="0.25">
      <c r="A7" s="293" t="s">
        <v>94</v>
      </c>
      <c r="B7" s="374">
        <v>15</v>
      </c>
      <c r="C7" s="294">
        <f t="shared" si="0"/>
        <v>1.893939393939394E-2</v>
      </c>
    </row>
    <row r="8" spans="1:4" ht="15.75" x14ac:dyDescent="0.25">
      <c r="A8" s="293" t="s">
        <v>95</v>
      </c>
      <c r="B8" s="374">
        <v>17</v>
      </c>
      <c r="C8" s="294">
        <f t="shared" si="0"/>
        <v>2.1464646464646464E-2</v>
      </c>
    </row>
    <row r="9" spans="1:4" ht="15.75" x14ac:dyDescent="0.25">
      <c r="A9" s="293" t="s">
        <v>104</v>
      </c>
      <c r="B9" s="374">
        <v>19</v>
      </c>
      <c r="C9" s="294">
        <f t="shared" si="0"/>
        <v>2.3989898989898988E-2</v>
      </c>
    </row>
    <row r="10" spans="1:4" ht="15.75" x14ac:dyDescent="0.25">
      <c r="A10" s="293" t="s">
        <v>99</v>
      </c>
      <c r="B10" s="374">
        <v>20</v>
      </c>
      <c r="C10" s="294">
        <f t="shared" si="0"/>
        <v>2.5252525252525252E-2</v>
      </c>
    </row>
    <row r="11" spans="1:4" ht="15.75" x14ac:dyDescent="0.25">
      <c r="A11" s="293" t="s">
        <v>108</v>
      </c>
      <c r="B11" s="374">
        <v>21</v>
      </c>
      <c r="C11" s="294">
        <f t="shared" si="0"/>
        <v>2.6515151515151516E-2</v>
      </c>
    </row>
    <row r="12" spans="1:4" ht="15.75" x14ac:dyDescent="0.25">
      <c r="A12" s="293" t="s">
        <v>101</v>
      </c>
      <c r="B12" s="374">
        <v>22</v>
      </c>
      <c r="C12" s="294">
        <f t="shared" si="0"/>
        <v>2.7777777777777776E-2</v>
      </c>
    </row>
    <row r="13" spans="1:4" ht="15.75" x14ac:dyDescent="0.25">
      <c r="A13" s="293" t="s">
        <v>97</v>
      </c>
      <c r="B13" s="374">
        <v>26</v>
      </c>
      <c r="C13" s="294">
        <f t="shared" si="0"/>
        <v>3.2828282828282832E-2</v>
      </c>
    </row>
    <row r="14" spans="1:4" ht="15.75" x14ac:dyDescent="0.25">
      <c r="A14" s="293" t="s">
        <v>111</v>
      </c>
      <c r="B14" s="374">
        <v>28</v>
      </c>
      <c r="C14" s="294">
        <f t="shared" si="0"/>
        <v>3.5353535353535352E-2</v>
      </c>
    </row>
    <row r="15" spans="1:4" ht="15.75" x14ac:dyDescent="0.25">
      <c r="A15" s="293" t="s">
        <v>96</v>
      </c>
      <c r="B15" s="374">
        <v>29</v>
      </c>
      <c r="C15" s="294">
        <f t="shared" si="0"/>
        <v>3.6616161616161616E-2</v>
      </c>
    </row>
    <row r="16" spans="1:4" ht="15.75" x14ac:dyDescent="0.25">
      <c r="A16" s="293" t="s">
        <v>98</v>
      </c>
      <c r="B16" s="374">
        <v>30</v>
      </c>
      <c r="C16" s="294">
        <f t="shared" si="0"/>
        <v>3.787878787878788E-2</v>
      </c>
    </row>
    <row r="17" spans="1:25" ht="15.75" x14ac:dyDescent="0.25">
      <c r="A17" s="293" t="s">
        <v>109</v>
      </c>
      <c r="B17" s="374">
        <v>32</v>
      </c>
      <c r="C17" s="294">
        <f t="shared" si="0"/>
        <v>4.0404040404040407E-2</v>
      </c>
    </row>
    <row r="18" spans="1:25" ht="15.75" x14ac:dyDescent="0.25">
      <c r="A18" s="293" t="s">
        <v>105</v>
      </c>
      <c r="B18" s="374">
        <v>34</v>
      </c>
      <c r="C18" s="294">
        <f t="shared" si="0"/>
        <v>4.2929292929292928E-2</v>
      </c>
    </row>
    <row r="19" spans="1:25" ht="15.75" x14ac:dyDescent="0.25">
      <c r="A19" s="293" t="s">
        <v>100</v>
      </c>
      <c r="B19" s="374">
        <v>42</v>
      </c>
      <c r="C19" s="294">
        <f t="shared" si="0"/>
        <v>5.3030303030303032E-2</v>
      </c>
    </row>
    <row r="20" spans="1:25" ht="15.75" x14ac:dyDescent="0.25">
      <c r="A20" s="293" t="s">
        <v>103</v>
      </c>
      <c r="B20" s="374">
        <v>45</v>
      </c>
      <c r="C20" s="294">
        <f t="shared" si="0"/>
        <v>5.6818181818181816E-2</v>
      </c>
    </row>
    <row r="21" spans="1:25" ht="15.75" x14ac:dyDescent="0.25">
      <c r="A21" s="293" t="s">
        <v>102</v>
      </c>
      <c r="B21" s="374">
        <v>46</v>
      </c>
      <c r="C21" s="294">
        <f t="shared" si="0"/>
        <v>5.808080808080808E-2</v>
      </c>
    </row>
    <row r="22" spans="1:25" ht="15.75" x14ac:dyDescent="0.25">
      <c r="A22" s="293" t="s">
        <v>93</v>
      </c>
      <c r="B22" s="374">
        <v>50</v>
      </c>
      <c r="C22" s="294">
        <f t="shared" si="0"/>
        <v>6.3131313131313135E-2</v>
      </c>
    </row>
    <row r="23" spans="1:25" ht="15.75" x14ac:dyDescent="0.25">
      <c r="A23" s="293" t="s">
        <v>106</v>
      </c>
      <c r="B23" s="374">
        <v>57</v>
      </c>
      <c r="C23" s="294">
        <f t="shared" si="0"/>
        <v>7.1969696969696975E-2</v>
      </c>
    </row>
    <row r="24" spans="1:25" ht="15.75" x14ac:dyDescent="0.25">
      <c r="A24" s="293" t="s">
        <v>107</v>
      </c>
      <c r="B24" s="374">
        <v>68</v>
      </c>
      <c r="C24" s="294">
        <f t="shared" si="0"/>
        <v>8.5858585858585856E-2</v>
      </c>
    </row>
    <row r="25" spans="1:25" ht="15.75" x14ac:dyDescent="0.25">
      <c r="A25" s="376" t="s">
        <v>129</v>
      </c>
      <c r="B25" s="377">
        <v>167</v>
      </c>
      <c r="C25" s="378">
        <f t="shared" si="0"/>
        <v>0.21085858585858586</v>
      </c>
    </row>
    <row r="26" spans="1:25" s="1" customFormat="1" ht="15.75" x14ac:dyDescent="0.25">
      <c r="A26" s="295" t="s">
        <v>190</v>
      </c>
      <c r="B26" s="283">
        <f>SUM(B5:B25)</f>
        <v>792</v>
      </c>
      <c r="C26" s="375">
        <f>SUM(C5:C25)</f>
        <v>1</v>
      </c>
    </row>
    <row r="27" spans="1:25" x14ac:dyDescent="0.25">
      <c r="A27" s="514" t="s">
        <v>327</v>
      </c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/>
    </row>
    <row r="28" spans="1:25" ht="15.75" x14ac:dyDescent="0.25">
      <c r="A28" s="508" t="s">
        <v>282</v>
      </c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261"/>
      <c r="U28" s="261"/>
      <c r="V28" s="261"/>
      <c r="W28" s="261"/>
      <c r="X28" s="261"/>
      <c r="Y28" s="261"/>
    </row>
  </sheetData>
  <autoFilter ref="A4:C26" xr:uid="{74FC67C7-89C8-441C-B8C5-4B57EE449360}">
    <sortState xmlns:xlrd2="http://schemas.microsoft.com/office/spreadsheetml/2017/richdata2" ref="A5:C26">
      <sortCondition ref="C4:C26"/>
    </sortState>
  </autoFilter>
  <mergeCells count="4">
    <mergeCell ref="A1:D1"/>
    <mergeCell ref="A2:D2"/>
    <mergeCell ref="A27:Y27"/>
    <mergeCell ref="A28:S28"/>
  </mergeCells>
  <pageMargins left="0.7" right="0.7" top="0.75" bottom="0.75" header="0.3" footer="0.3"/>
  <pageSetup orientation="portrait" horizontalDpi="4294967295" verticalDpi="4294967295" r:id="rId1"/>
  <ignoredErrors>
    <ignoredError sqref="B26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B2:AF45"/>
  <sheetViews>
    <sheetView showGridLines="0" topLeftCell="K1" workbookViewId="0">
      <selection activeCell="AA12" sqref="AA12"/>
    </sheetView>
  </sheetViews>
  <sheetFormatPr baseColWidth="10" defaultRowHeight="15" x14ac:dyDescent="0.25"/>
  <cols>
    <col min="1" max="1" width="3.85546875" customWidth="1"/>
    <col min="2" max="2" width="6" bestFit="1" customWidth="1"/>
    <col min="3" max="3" width="10.5703125" customWidth="1"/>
    <col min="4" max="4" width="9.85546875" bestFit="1" customWidth="1"/>
    <col min="5" max="5" width="11.5703125" bestFit="1" customWidth="1"/>
    <col min="6" max="6" width="16.5703125" bestFit="1" customWidth="1"/>
    <col min="7" max="7" width="9.85546875" bestFit="1" customWidth="1"/>
    <col min="8" max="8" width="11.5703125" bestFit="1" customWidth="1"/>
    <col min="9" max="9" width="9.85546875" bestFit="1" customWidth="1"/>
    <col min="10" max="10" width="11.5703125" bestFit="1" customWidth="1"/>
    <col min="11" max="11" width="4.5703125" customWidth="1"/>
    <col min="12" max="12" width="6" bestFit="1" customWidth="1"/>
    <col min="13" max="13" width="11.85546875" bestFit="1" customWidth="1"/>
    <col min="14" max="14" width="9.85546875" bestFit="1" customWidth="1"/>
    <col min="15" max="15" width="10.7109375" customWidth="1"/>
    <col min="16" max="16" width="10.28515625" customWidth="1"/>
    <col min="17" max="17" width="8.7109375" bestFit="1" customWidth="1"/>
    <col min="18" max="18" width="9.85546875" bestFit="1" customWidth="1"/>
    <col min="19" max="19" width="15.85546875" bestFit="1" customWidth="1"/>
    <col min="20" max="20" width="9.85546875" bestFit="1" customWidth="1"/>
    <col min="22" max="22" width="9.85546875" bestFit="1" customWidth="1"/>
    <col min="23" max="24" width="10.85546875" customWidth="1"/>
    <col min="25" max="25" width="9.85546875" bestFit="1" customWidth="1"/>
    <col min="26" max="26" width="18.85546875" customWidth="1"/>
    <col min="27" max="27" width="18" customWidth="1"/>
    <col min="28" max="28" width="12" customWidth="1"/>
    <col min="29" max="29" width="14.42578125" customWidth="1"/>
    <col min="30" max="30" width="13.28515625" customWidth="1"/>
    <col min="31" max="31" width="10.5703125" customWidth="1"/>
  </cols>
  <sheetData>
    <row r="2" spans="2:32" ht="34.5" customHeight="1" x14ac:dyDescent="0.25">
      <c r="B2" s="483" t="s">
        <v>144</v>
      </c>
      <c r="C2" s="483"/>
      <c r="D2" s="483"/>
      <c r="E2" s="483"/>
      <c r="F2" s="483"/>
      <c r="G2" s="483"/>
      <c r="H2" s="483"/>
      <c r="I2" s="150"/>
      <c r="J2" s="483" t="s">
        <v>143</v>
      </c>
      <c r="K2" s="483"/>
      <c r="L2" s="483"/>
      <c r="M2" s="483"/>
      <c r="N2" s="483"/>
      <c r="O2" s="483"/>
      <c r="P2" s="483"/>
      <c r="Q2" s="150"/>
      <c r="R2" s="483" t="s">
        <v>142</v>
      </c>
      <c r="S2" s="483"/>
      <c r="T2" s="483"/>
      <c r="U2" s="483"/>
      <c r="V2" s="483"/>
      <c r="W2" s="483"/>
      <c r="X2" s="483"/>
    </row>
    <row r="3" spans="2:32" ht="30" customHeight="1" x14ac:dyDescent="0.25">
      <c r="B3" s="277" t="s">
        <v>0</v>
      </c>
      <c r="C3" s="277" t="s">
        <v>141</v>
      </c>
      <c r="D3" s="277" t="s">
        <v>140</v>
      </c>
      <c r="E3" s="277" t="s">
        <v>139</v>
      </c>
      <c r="F3" s="277" t="s">
        <v>138</v>
      </c>
      <c r="G3" s="277" t="s">
        <v>137</v>
      </c>
      <c r="H3" s="277" t="s">
        <v>3</v>
      </c>
      <c r="J3" s="277" t="s">
        <v>0</v>
      </c>
      <c r="K3" s="277" t="s">
        <v>141</v>
      </c>
      <c r="L3" s="277" t="s">
        <v>140</v>
      </c>
      <c r="M3" s="277" t="s">
        <v>139</v>
      </c>
      <c r="N3" s="277" t="s">
        <v>138</v>
      </c>
      <c r="O3" s="277" t="s">
        <v>137</v>
      </c>
      <c r="P3" s="277" t="s">
        <v>3</v>
      </c>
      <c r="R3" s="277" t="s">
        <v>0</v>
      </c>
      <c r="S3" s="277" t="s">
        <v>141</v>
      </c>
      <c r="T3" s="277" t="s">
        <v>140</v>
      </c>
      <c r="U3" s="277" t="s">
        <v>139</v>
      </c>
      <c r="V3" s="277" t="s">
        <v>138</v>
      </c>
      <c r="W3" s="277" t="s">
        <v>137</v>
      </c>
      <c r="X3" s="277" t="s">
        <v>3</v>
      </c>
      <c r="Z3" s="277" t="s">
        <v>0</v>
      </c>
      <c r="AA3" s="277" t="s">
        <v>360</v>
      </c>
      <c r="AB3" s="277" t="s">
        <v>356</v>
      </c>
      <c r="AC3" s="277" t="s">
        <v>357</v>
      </c>
      <c r="AD3" s="277" t="s">
        <v>359</v>
      </c>
      <c r="AE3" s="277" t="s">
        <v>358</v>
      </c>
      <c r="AF3" s="277" t="s">
        <v>3</v>
      </c>
    </row>
    <row r="4" spans="2:32" ht="15.75" x14ac:dyDescent="0.25">
      <c r="B4" s="379">
        <v>2011</v>
      </c>
      <c r="C4" s="267">
        <f>'[1]Matrícula Oficial '!$AV$28</f>
        <v>64</v>
      </c>
      <c r="D4" s="267">
        <f>'[1]Matrícula Oficial '!$AW$28</f>
        <v>17410</v>
      </c>
      <c r="E4" s="267">
        <f>'[1]Matrícula Oficial '!$AX$28</f>
        <v>95050</v>
      </c>
      <c r="F4" s="267">
        <f>'[1]Matrícula Oficial '!$AY$28</f>
        <v>68328</v>
      </c>
      <c r="G4" s="267">
        <f>'[1]Matrícula Oficial '!$AZ$28</f>
        <v>25633</v>
      </c>
      <c r="H4" s="267">
        <f>SUM('# Matricula (EPBM) CCS '!$C4:$G4)</f>
        <v>206485</v>
      </c>
      <c r="I4" s="1"/>
      <c r="J4" s="379">
        <v>2011</v>
      </c>
      <c r="K4" s="267">
        <f>'[1]Matrícula No Oficial '!$AV$28</f>
        <v>62</v>
      </c>
      <c r="L4" s="267">
        <f>'[1]Matrícula No Oficial '!$AW$28</f>
        <v>36</v>
      </c>
      <c r="M4" s="267">
        <f>'[1]Matrícula No Oficial '!$AX$28</f>
        <v>75</v>
      </c>
      <c r="N4" s="267">
        <f>'[1]Matrícula No Oficial '!$AY$28</f>
        <v>9</v>
      </c>
      <c r="O4" s="267">
        <f>'[1]Matrícula No Oficial '!$AZ$28</f>
        <v>16</v>
      </c>
      <c r="P4" s="267">
        <f>SUM('# Matricula (EPBM) CCS '!$K4:$O4)</f>
        <v>198</v>
      </c>
      <c r="R4" s="379">
        <v>2011</v>
      </c>
      <c r="S4" s="267">
        <f>C4+K4</f>
        <v>126</v>
      </c>
      <c r="T4" s="267">
        <f>D4+L4</f>
        <v>17446</v>
      </c>
      <c r="U4" s="267">
        <f>E4+M4</f>
        <v>95125</v>
      </c>
      <c r="V4" s="267">
        <f>F4+N4</f>
        <v>68337</v>
      </c>
      <c r="W4" s="267">
        <f>G4+O4</f>
        <v>25649</v>
      </c>
      <c r="X4" s="267">
        <f t="shared" ref="X4:X11" si="0">SUM(S4:W4)</f>
        <v>206683</v>
      </c>
      <c r="Z4" s="454">
        <v>2011</v>
      </c>
      <c r="AA4" s="281">
        <f>S4/X4</f>
        <v>6.0962923897950002E-4</v>
      </c>
      <c r="AB4" s="456">
        <f>T4/X4</f>
        <v>8.4409457962193304E-2</v>
      </c>
      <c r="AC4" s="456">
        <f>U4/X4</f>
        <v>0.46024588379305509</v>
      </c>
      <c r="AD4" s="456">
        <f t="shared" ref="AD4:AD11" si="1">V4/X4</f>
        <v>0.33063677225509597</v>
      </c>
      <c r="AE4" s="456">
        <f>W4/X4</f>
        <v>0.12409825675067615</v>
      </c>
      <c r="AF4" s="290">
        <f>SUM(AA4:AE4)</f>
        <v>1</v>
      </c>
    </row>
    <row r="5" spans="2:32" ht="15.75" x14ac:dyDescent="0.25">
      <c r="B5" s="379">
        <v>2012</v>
      </c>
      <c r="C5" s="267">
        <f>'[1]Matrícula Oficial '!$AQ$28</f>
        <v>34</v>
      </c>
      <c r="D5" s="267">
        <f>'[1]Matrícula Oficial '!$AR$28</f>
        <v>16849</v>
      </c>
      <c r="E5" s="267">
        <f>'[1]Matrícula Oficial '!$AS$28</f>
        <v>83992</v>
      </c>
      <c r="F5" s="267">
        <f>'[1]Matrícula Oficial '!$AT$28</f>
        <v>58767</v>
      </c>
      <c r="G5" s="267">
        <f>'[1]Matrícula Oficial '!$AU$28</f>
        <v>22183</v>
      </c>
      <c r="H5" s="267">
        <f>SUM('# Matricula (EPBM) CCS '!$C5:$G5)</f>
        <v>181825</v>
      </c>
      <c r="I5" s="1"/>
      <c r="J5" s="379">
        <v>2012</v>
      </c>
      <c r="K5" s="267">
        <f>'[1]Matrícula No Oficial '!$AQ$28</f>
        <v>40</v>
      </c>
      <c r="L5" s="267">
        <f>'[1]Matrícula No Oficial '!$AR$28</f>
        <v>30</v>
      </c>
      <c r="M5" s="267">
        <f>'[1]Matrícula No Oficial '!$AS$28</f>
        <v>64</v>
      </c>
      <c r="N5" s="267">
        <f>'[1]Matrícula No Oficial '!$AT$28</f>
        <v>21</v>
      </c>
      <c r="O5" s="267">
        <f>'[1]Matrícula No Oficial '!$AR$28</f>
        <v>30</v>
      </c>
      <c r="P5" s="267">
        <f>SUM('# Matricula (EPBM) CCS '!$K5:$O5)</f>
        <v>185</v>
      </c>
      <c r="R5" s="379">
        <v>2012</v>
      </c>
      <c r="S5" s="267">
        <f t="shared" ref="S5:S11" si="2">C5+K5</f>
        <v>74</v>
      </c>
      <c r="T5" s="267">
        <f t="shared" ref="T5:W11" si="3">D5+L5</f>
        <v>16879</v>
      </c>
      <c r="U5" s="267">
        <f t="shared" si="3"/>
        <v>84056</v>
      </c>
      <c r="V5" s="267">
        <f t="shared" si="3"/>
        <v>58788</v>
      </c>
      <c r="W5" s="267">
        <f t="shared" si="3"/>
        <v>22213</v>
      </c>
      <c r="X5" s="267">
        <f t="shared" si="0"/>
        <v>182010</v>
      </c>
      <c r="Z5" s="454">
        <v>2012</v>
      </c>
      <c r="AA5" s="281">
        <f t="shared" ref="AA5:AA11" si="4">S5/X5</f>
        <v>4.0657106752376245E-4</v>
      </c>
      <c r="AB5" s="456">
        <f t="shared" ref="AB5:AB11" si="5">T5/X5</f>
        <v>9.2736662820724139E-2</v>
      </c>
      <c r="AC5" s="456">
        <f t="shared" ref="AC5:AC11" si="6">U5/X5</f>
        <v>0.46182077907807262</v>
      </c>
      <c r="AD5" s="456">
        <f t="shared" si="1"/>
        <v>0.32299324212955333</v>
      </c>
      <c r="AE5" s="456">
        <f t="shared" ref="AE5:AE11" si="7">W5/X5</f>
        <v>0.12204274490412614</v>
      </c>
      <c r="AF5" s="290">
        <f t="shared" ref="AF5:AF11" si="8">SUM(AA5:AE5)</f>
        <v>1</v>
      </c>
    </row>
    <row r="6" spans="2:32" ht="15.75" x14ac:dyDescent="0.25">
      <c r="B6" s="379">
        <v>2013</v>
      </c>
      <c r="C6" s="267">
        <f>'[1]Matrícula Oficial '!$AL$28</f>
        <v>39</v>
      </c>
      <c r="D6" s="267">
        <f>'[1]Matrícula Oficial '!$AM$28</f>
        <v>17097</v>
      </c>
      <c r="E6" s="267">
        <f>'[1]Matrícula Oficial '!$AN$28</f>
        <v>90134</v>
      </c>
      <c r="F6" s="267">
        <f>'[1]Matrícula Oficial '!$AO$28</f>
        <v>58552</v>
      </c>
      <c r="G6" s="267">
        <f>'[1]Matrícula Oficial '!$AP$28</f>
        <v>21843</v>
      </c>
      <c r="H6" s="267">
        <f>SUM('# Matricula (EPBM) CCS '!$C6:$G6)</f>
        <v>187665</v>
      </c>
      <c r="I6" s="1"/>
      <c r="J6" s="379">
        <v>2013</v>
      </c>
      <c r="K6" s="267">
        <f>'[1]Matrícula No Oficial '!$AL$28</f>
        <v>26</v>
      </c>
      <c r="L6" s="267">
        <f>'[1]Matrícula No Oficial '!$AM$28</f>
        <v>16</v>
      </c>
      <c r="M6" s="267">
        <f>'[1]Matrícula No Oficial '!$AN$28</f>
        <v>78</v>
      </c>
      <c r="N6" s="267">
        <f>'[1]Matrícula No Oficial '!$AO$28</f>
        <v>13</v>
      </c>
      <c r="O6" s="267">
        <f>'[1]Matrícula No Oficial '!$AP$28</f>
        <v>14</v>
      </c>
      <c r="P6" s="267">
        <f>SUM('# Matricula (EPBM) CCS '!$K6:$O6)</f>
        <v>147</v>
      </c>
      <c r="R6" s="379">
        <v>2013</v>
      </c>
      <c r="S6" s="267">
        <f t="shared" si="2"/>
        <v>65</v>
      </c>
      <c r="T6" s="267">
        <f t="shared" si="3"/>
        <v>17113</v>
      </c>
      <c r="U6" s="267">
        <f t="shared" si="3"/>
        <v>90212</v>
      </c>
      <c r="V6" s="267">
        <f t="shared" si="3"/>
        <v>58565</v>
      </c>
      <c r="W6" s="267">
        <f t="shared" si="3"/>
        <v>21857</v>
      </c>
      <c r="X6" s="267">
        <f t="shared" si="0"/>
        <v>187812</v>
      </c>
      <c r="Z6" s="454">
        <v>2013</v>
      </c>
      <c r="AA6" s="281">
        <f t="shared" si="4"/>
        <v>3.460907716226865E-4</v>
      </c>
      <c r="AB6" s="456">
        <f t="shared" si="5"/>
        <v>9.1117713458138988E-2</v>
      </c>
      <c r="AC6" s="456">
        <f t="shared" si="6"/>
        <v>0.48033139522501223</v>
      </c>
      <c r="AD6" s="456">
        <f t="shared" si="1"/>
        <v>0.31182778523204058</v>
      </c>
      <c r="AE6" s="456">
        <f t="shared" si="7"/>
        <v>0.11637701531318552</v>
      </c>
      <c r="AF6" s="290">
        <f t="shared" si="8"/>
        <v>1</v>
      </c>
    </row>
    <row r="7" spans="2:32" ht="15.75" x14ac:dyDescent="0.25">
      <c r="B7" s="379">
        <v>2014</v>
      </c>
      <c r="C7" s="267">
        <f>'[1]Matrícula Oficial '!$AG$28</f>
        <v>17</v>
      </c>
      <c r="D7" s="267">
        <f>'[1]Matrícula Oficial '!$AH$28</f>
        <v>16701</v>
      </c>
      <c r="E7" s="267">
        <f>'[1]Matrícula Oficial '!$AI$28</f>
        <v>80340</v>
      </c>
      <c r="F7" s="267">
        <f>'[1]Matrícula Oficial '!$AJ$28</f>
        <v>60835</v>
      </c>
      <c r="G7" s="267">
        <f>'[1]Matrícula Oficial '!$AK$28</f>
        <v>22981</v>
      </c>
      <c r="H7" s="267">
        <f>SUM('# Matricula (EPBM) CCS '!$C7:$G7)</f>
        <v>180874</v>
      </c>
      <c r="I7" s="1"/>
      <c r="J7" s="379">
        <v>2014</v>
      </c>
      <c r="K7" s="267">
        <f>'[1]Matrícula No Oficial '!$AG$28</f>
        <v>28</v>
      </c>
      <c r="L7" s="267">
        <f>'[1]Matrícula No Oficial '!$AH$28</f>
        <v>16</v>
      </c>
      <c r="M7" s="267">
        <f>'[1]Matrícula No Oficial '!$AI$28</f>
        <v>73</v>
      </c>
      <c r="N7" s="267">
        <f>'[1]Matrícula No Oficial '!$AJ$28</f>
        <v>28</v>
      </c>
      <c r="O7" s="267">
        <f>'[1]Matrícula No Oficial '!$AK$28</f>
        <v>0</v>
      </c>
      <c r="P7" s="267">
        <f>SUM('# Matricula (EPBM) CCS '!$K7:$O7)</f>
        <v>145</v>
      </c>
      <c r="R7" s="379">
        <v>2014</v>
      </c>
      <c r="S7" s="267">
        <f t="shared" si="2"/>
        <v>45</v>
      </c>
      <c r="T7" s="267">
        <f t="shared" si="3"/>
        <v>16717</v>
      </c>
      <c r="U7" s="267">
        <f t="shared" si="3"/>
        <v>80413</v>
      </c>
      <c r="V7" s="267">
        <f t="shared" si="3"/>
        <v>60863</v>
      </c>
      <c r="W7" s="267">
        <f t="shared" si="3"/>
        <v>22981</v>
      </c>
      <c r="X7" s="267">
        <f t="shared" si="0"/>
        <v>181019</v>
      </c>
      <c r="Z7" s="454">
        <v>2014</v>
      </c>
      <c r="AA7" s="281">
        <f t="shared" si="4"/>
        <v>2.4859268916522576E-4</v>
      </c>
      <c r="AB7" s="456">
        <f t="shared" si="5"/>
        <v>9.2349421883890642E-2</v>
      </c>
      <c r="AC7" s="456">
        <f t="shared" si="6"/>
        <v>0.4442240869742955</v>
      </c>
      <c r="AD7" s="456">
        <f t="shared" si="1"/>
        <v>0.33622437423695856</v>
      </c>
      <c r="AE7" s="456">
        <f t="shared" si="7"/>
        <v>0.12695352421569006</v>
      </c>
      <c r="AF7" s="290">
        <f t="shared" si="8"/>
        <v>1</v>
      </c>
    </row>
    <row r="8" spans="2:32" ht="15.75" x14ac:dyDescent="0.25">
      <c r="B8" s="379">
        <v>2015</v>
      </c>
      <c r="C8" s="267">
        <f>'[1]Matrícula Oficial '!$AB$28</f>
        <v>30</v>
      </c>
      <c r="D8" s="267">
        <f>'[1]Matrícula Oficial '!$AC$28</f>
        <v>15928</v>
      </c>
      <c r="E8" s="267">
        <f>'[1]Matrícula Oficial '!$AD$28</f>
        <v>78919</v>
      </c>
      <c r="F8" s="267">
        <f>'[1]Matrícula Oficial '!$AE$28</f>
        <v>60464</v>
      </c>
      <c r="G8" s="267">
        <f>'[1]Matrícula Oficial '!$AF$28</f>
        <v>22790</v>
      </c>
      <c r="H8" s="267">
        <f>SUM('# Matricula (EPBM) CCS '!$C8:$G8)</f>
        <v>178131</v>
      </c>
      <c r="I8" s="1"/>
      <c r="J8" s="379">
        <v>2015</v>
      </c>
      <c r="K8" s="267">
        <f>'[1]Matrícula No Oficial '!$AB$28</f>
        <v>39</v>
      </c>
      <c r="L8" s="267">
        <f>'[1]Matrícula No Oficial '!$AC$28</f>
        <v>11</v>
      </c>
      <c r="M8" s="267">
        <f>'[1]Matrícula No Oficial '!$AD$28</f>
        <v>82</v>
      </c>
      <c r="N8" s="267">
        <f>'[1]Matrícula No Oficial '!$AE$28</f>
        <v>0</v>
      </c>
      <c r="O8" s="267">
        <f>'[1]Matrícula No Oficial '!$AF$28</f>
        <v>0</v>
      </c>
      <c r="P8" s="267">
        <f>SUM('# Matricula (EPBM) CCS '!$K8:$O8)</f>
        <v>132</v>
      </c>
      <c r="R8" s="379">
        <v>2015</v>
      </c>
      <c r="S8" s="267">
        <f t="shared" si="2"/>
        <v>69</v>
      </c>
      <c r="T8" s="267">
        <f t="shared" si="3"/>
        <v>15939</v>
      </c>
      <c r="U8" s="267">
        <f t="shared" si="3"/>
        <v>79001</v>
      </c>
      <c r="V8" s="267">
        <f t="shared" si="3"/>
        <v>60464</v>
      </c>
      <c r="W8" s="267">
        <f t="shared" si="3"/>
        <v>22790</v>
      </c>
      <c r="X8" s="267">
        <f t="shared" si="0"/>
        <v>178263</v>
      </c>
      <c r="Z8" s="454">
        <v>2015</v>
      </c>
      <c r="AA8" s="281">
        <f t="shared" si="4"/>
        <v>3.8706854479056223E-4</v>
      </c>
      <c r="AB8" s="456">
        <f t="shared" si="5"/>
        <v>8.9412833846619882E-2</v>
      </c>
      <c r="AC8" s="456">
        <f t="shared" si="6"/>
        <v>0.44317104502897403</v>
      </c>
      <c r="AD8" s="456">
        <f t="shared" si="1"/>
        <v>0.33918423901763123</v>
      </c>
      <c r="AE8" s="456">
        <f t="shared" si="7"/>
        <v>0.12784481356198427</v>
      </c>
      <c r="AF8" s="290">
        <f t="shared" si="8"/>
        <v>1</v>
      </c>
    </row>
    <row r="9" spans="2:32" ht="15.75" x14ac:dyDescent="0.25">
      <c r="B9" s="379">
        <v>2016</v>
      </c>
      <c r="C9" s="267">
        <f>'[1]Matrícula Oficial '!$W$28</f>
        <v>28</v>
      </c>
      <c r="D9" s="267">
        <f>'[1]Matrícula Oficial '!$X$28</f>
        <v>20646</v>
      </c>
      <c r="E9" s="267">
        <f>'[1]Matrícula Oficial '!$Y$28</f>
        <v>77727</v>
      </c>
      <c r="F9" s="267">
        <f>'[1]Matrícula Oficial '!$Z$28</f>
        <v>58684</v>
      </c>
      <c r="G9" s="267">
        <f>'[1]Matrícula Oficial '!$AA$28</f>
        <v>22576</v>
      </c>
      <c r="H9" s="267">
        <f>SUM('# Matricula (EPBM) CCS '!$C9:$G9)</f>
        <v>179661</v>
      </c>
      <c r="I9" s="1"/>
      <c r="J9" s="379">
        <v>2016</v>
      </c>
      <c r="K9" s="267">
        <f>'[1]Matrícula No Oficial '!$W$28</f>
        <v>35</v>
      </c>
      <c r="L9" s="267">
        <f>'[1]Matrícula No Oficial '!$X$28</f>
        <v>15</v>
      </c>
      <c r="M9" s="267">
        <f>'[1]Matrícula No Oficial '!$Y$28</f>
        <v>93</v>
      </c>
      <c r="N9" s="267">
        <f>'[1]Matrícula No Oficial '!$Z$28</f>
        <v>0</v>
      </c>
      <c r="O9" s="267">
        <f>'[1]Matrícula No Oficial '!$AA$28</f>
        <v>0</v>
      </c>
      <c r="P9" s="267">
        <f>SUM('# Matricula (EPBM) CCS '!$K9:$O9)</f>
        <v>143</v>
      </c>
      <c r="R9" s="379">
        <v>2016</v>
      </c>
      <c r="S9" s="267">
        <f t="shared" si="2"/>
        <v>63</v>
      </c>
      <c r="T9" s="267">
        <f t="shared" si="3"/>
        <v>20661</v>
      </c>
      <c r="U9" s="267">
        <f t="shared" si="3"/>
        <v>77820</v>
      </c>
      <c r="V9" s="267">
        <f t="shared" si="3"/>
        <v>58684</v>
      </c>
      <c r="W9" s="267">
        <f t="shared" si="3"/>
        <v>22576</v>
      </c>
      <c r="X9" s="267">
        <f t="shared" si="0"/>
        <v>179804</v>
      </c>
      <c r="Z9" s="454">
        <v>2016</v>
      </c>
      <c r="AA9" s="281">
        <f t="shared" si="4"/>
        <v>3.5038152655113346E-4</v>
      </c>
      <c r="AB9" s="456">
        <f t="shared" si="5"/>
        <v>0.1149084558741741</v>
      </c>
      <c r="AC9" s="456">
        <f t="shared" si="6"/>
        <v>0.43280460946363819</v>
      </c>
      <c r="AD9" s="456">
        <f t="shared" si="1"/>
        <v>0.32637761117661451</v>
      </c>
      <c r="AE9" s="456">
        <f t="shared" si="7"/>
        <v>0.12555894195902204</v>
      </c>
      <c r="AF9" s="290">
        <f t="shared" si="8"/>
        <v>1</v>
      </c>
    </row>
    <row r="10" spans="2:32" ht="15.75" x14ac:dyDescent="0.25">
      <c r="B10" s="379">
        <v>2017</v>
      </c>
      <c r="C10" s="267">
        <f>'[1]Matrícula Oficial '!$R$28</f>
        <v>33</v>
      </c>
      <c r="D10" s="267">
        <f>'[1]Matrícula Oficial '!$S$28</f>
        <v>16439</v>
      </c>
      <c r="E10" s="267">
        <f>'[1]Matrícula Oficial '!$T$28</f>
        <v>76430</v>
      </c>
      <c r="F10" s="267">
        <f>'[1]Matrícula Oficial '!$U$28</f>
        <v>58782</v>
      </c>
      <c r="G10" s="267">
        <f>'[1]Matrícula Oficial '!$V$28</f>
        <v>22209</v>
      </c>
      <c r="H10" s="267">
        <f>SUM('# Matricula (EPBM) CCS '!$C10:$G10)</f>
        <v>173893</v>
      </c>
      <c r="I10" s="1"/>
      <c r="J10" s="379">
        <v>2017</v>
      </c>
      <c r="K10" s="267">
        <f>'[1]Matrícula No Oficial '!$R$28</f>
        <v>43</v>
      </c>
      <c r="L10" s="267">
        <f>'[1]Matrícula No Oficial '!$S$28</f>
        <v>23</v>
      </c>
      <c r="M10" s="267">
        <f>'[1]Matrícula No Oficial '!$T$28</f>
        <v>123</v>
      </c>
      <c r="N10" s="267">
        <f>'[1]Matrícula No Oficial '!$U$28</f>
        <v>0</v>
      </c>
      <c r="O10" s="267">
        <f>'[1]Matrícula No Oficial '!$V$28</f>
        <v>0</v>
      </c>
      <c r="P10" s="267">
        <f>SUM('# Matricula (EPBM) CCS '!$K10:$O10)</f>
        <v>189</v>
      </c>
      <c r="R10" s="379">
        <v>2017</v>
      </c>
      <c r="S10" s="267">
        <f t="shared" si="2"/>
        <v>76</v>
      </c>
      <c r="T10" s="267">
        <f t="shared" si="3"/>
        <v>16462</v>
      </c>
      <c r="U10" s="267">
        <f t="shared" si="3"/>
        <v>76553</v>
      </c>
      <c r="V10" s="267">
        <f t="shared" si="3"/>
        <v>58782</v>
      </c>
      <c r="W10" s="267">
        <f t="shared" si="3"/>
        <v>22209</v>
      </c>
      <c r="X10" s="267">
        <f t="shared" si="0"/>
        <v>174082</v>
      </c>
      <c r="Z10" s="454">
        <v>2017</v>
      </c>
      <c r="AA10" s="281">
        <f t="shared" si="4"/>
        <v>4.3657586654565091E-4</v>
      </c>
      <c r="AB10" s="456">
        <f t="shared" si="5"/>
        <v>9.4564630461506649E-2</v>
      </c>
      <c r="AC10" s="456">
        <f t="shared" si="6"/>
        <v>0.43975253041670015</v>
      </c>
      <c r="AD10" s="456">
        <f t="shared" si="1"/>
        <v>0.33766845509587434</v>
      </c>
      <c r="AE10" s="456">
        <f t="shared" si="7"/>
        <v>0.12757780815937317</v>
      </c>
      <c r="AF10" s="290">
        <f t="shared" si="8"/>
        <v>0.99999999999999989</v>
      </c>
    </row>
    <row r="11" spans="2:32" ht="15.75" x14ac:dyDescent="0.25">
      <c r="B11" s="379">
        <v>2018</v>
      </c>
      <c r="C11" s="267">
        <f>'[1]Matrícula Oficial '!$M$28</f>
        <v>29</v>
      </c>
      <c r="D11" s="267">
        <f>'[1]Matrícula Oficial '!$N$28</f>
        <v>16083</v>
      </c>
      <c r="E11" s="267">
        <f>'[1]Matrícula Oficial '!$O$28</f>
        <v>76793</v>
      </c>
      <c r="F11" s="267">
        <f>'[1]Matrícula Oficial '!$P$28</f>
        <v>59250</v>
      </c>
      <c r="G11" s="267">
        <f>'[1]Matrícula Oficial '!$Q$28</f>
        <v>22054</v>
      </c>
      <c r="H11" s="267">
        <f>SUM('# Matricula (EPBM) CCS '!$C11:$G11)</f>
        <v>174209</v>
      </c>
      <c r="I11" s="1"/>
      <c r="J11" s="379">
        <v>2018</v>
      </c>
      <c r="K11" s="267">
        <f>'[1]Matrícula No Oficial '!$M$28</f>
        <v>50</v>
      </c>
      <c r="L11" s="267">
        <f>'[1]Matrícula No Oficial '!$N$28</f>
        <v>13</v>
      </c>
      <c r="M11" s="267">
        <f>'[1]Matrícula No Oficial '!$O$28</f>
        <v>139</v>
      </c>
      <c r="N11" s="267">
        <f>'[1]Matrícula No Oficial '!$P$28</f>
        <v>0</v>
      </c>
      <c r="O11" s="267">
        <f>'[1]Matrícula No Oficial '!$Q$28</f>
        <v>0</v>
      </c>
      <c r="P11" s="267">
        <f>SUM('# Matricula (EPBM) CCS '!$K11:$O11)</f>
        <v>202</v>
      </c>
      <c r="R11" s="379">
        <v>2018</v>
      </c>
      <c r="S11" s="267">
        <f t="shared" si="2"/>
        <v>79</v>
      </c>
      <c r="T11" s="267">
        <f t="shared" si="3"/>
        <v>16096</v>
      </c>
      <c r="U11" s="267">
        <f t="shared" si="3"/>
        <v>76932</v>
      </c>
      <c r="V11" s="267">
        <f t="shared" si="3"/>
        <v>59250</v>
      </c>
      <c r="W11" s="267">
        <f t="shared" si="3"/>
        <v>22054</v>
      </c>
      <c r="X11" s="267">
        <f t="shared" si="0"/>
        <v>174411</v>
      </c>
      <c r="Z11" s="454">
        <v>2018</v>
      </c>
      <c r="AA11" s="281">
        <f t="shared" si="4"/>
        <v>4.5295308208771236E-4</v>
      </c>
      <c r="AB11" s="456">
        <f t="shared" si="5"/>
        <v>9.2287757079541996E-2</v>
      </c>
      <c r="AC11" s="456">
        <f t="shared" si="6"/>
        <v>0.44109603178698592</v>
      </c>
      <c r="AD11" s="456">
        <f t="shared" si="1"/>
        <v>0.33971481156578426</v>
      </c>
      <c r="AE11" s="456">
        <f t="shared" si="7"/>
        <v>0.12644844648560011</v>
      </c>
      <c r="AF11" s="290">
        <f t="shared" si="8"/>
        <v>1</v>
      </c>
    </row>
    <row r="12" spans="2:32" ht="31.5" x14ac:dyDescent="0.25">
      <c r="B12" s="379">
        <v>2019</v>
      </c>
      <c r="C12" s="270" t="s">
        <v>71</v>
      </c>
      <c r="D12" s="270" t="s">
        <v>71</v>
      </c>
      <c r="E12" s="270" t="s">
        <v>71</v>
      </c>
      <c r="F12" s="270" t="s">
        <v>71</v>
      </c>
      <c r="G12" s="270" t="s">
        <v>71</v>
      </c>
      <c r="H12" s="270" t="s">
        <v>71</v>
      </c>
      <c r="I12" s="1"/>
      <c r="J12" s="379">
        <v>2019</v>
      </c>
      <c r="K12" s="270" t="s">
        <v>71</v>
      </c>
      <c r="L12" s="270" t="s">
        <v>71</v>
      </c>
      <c r="M12" s="270" t="s">
        <v>71</v>
      </c>
      <c r="N12" s="270" t="s">
        <v>71</v>
      </c>
      <c r="O12" s="270" t="s">
        <v>71</v>
      </c>
      <c r="P12" s="270" t="s">
        <v>71</v>
      </c>
      <c r="R12" s="459">
        <v>2019</v>
      </c>
      <c r="S12" s="460" t="s">
        <v>71</v>
      </c>
      <c r="T12" s="460" t="s">
        <v>71</v>
      </c>
      <c r="U12" s="460" t="s">
        <v>71</v>
      </c>
      <c r="V12" s="460" t="s">
        <v>71</v>
      </c>
      <c r="W12" s="460" t="s">
        <v>71</v>
      </c>
      <c r="X12" s="460" t="s">
        <v>71</v>
      </c>
      <c r="Z12" s="455" t="s">
        <v>361</v>
      </c>
      <c r="AA12" s="457">
        <f>SUM(AA4:AA11)/8</f>
        <v>4.0473284840827922E-4</v>
      </c>
      <c r="AB12" s="458">
        <f>SUM(AB4:AB11)/8</f>
        <v>9.3973366673348713E-2</v>
      </c>
      <c r="AC12" s="458">
        <f>SUM(AC4:AC11)/8</f>
        <v>0.45043079522084173</v>
      </c>
      <c r="AD12" s="458">
        <f>SUM(AD4:AD11)/8</f>
        <v>0.33057841133869409</v>
      </c>
      <c r="AE12" s="458">
        <f>SUM(AE4:AE11)/8</f>
        <v>0.12461269391870719</v>
      </c>
      <c r="AF12" s="458">
        <f>SUM(AA12:AE12)</f>
        <v>1</v>
      </c>
    </row>
    <row r="13" spans="2:32" ht="15.75" x14ac:dyDescent="0.25">
      <c r="B13" s="379">
        <v>2020</v>
      </c>
      <c r="C13" s="270" t="s">
        <v>71</v>
      </c>
      <c r="D13" s="270" t="s">
        <v>71</v>
      </c>
      <c r="E13" s="270" t="s">
        <v>71</v>
      </c>
      <c r="F13" s="270" t="s">
        <v>71</v>
      </c>
      <c r="G13" s="270" t="s">
        <v>71</v>
      </c>
      <c r="H13" s="270" t="s">
        <v>71</v>
      </c>
      <c r="I13" s="1"/>
      <c r="J13" s="379">
        <v>2020</v>
      </c>
      <c r="K13" s="270" t="s">
        <v>71</v>
      </c>
      <c r="L13" s="270" t="s">
        <v>71</v>
      </c>
      <c r="M13" s="270" t="s">
        <v>71</v>
      </c>
      <c r="N13" s="270" t="s">
        <v>71</v>
      </c>
      <c r="O13" s="270" t="s">
        <v>71</v>
      </c>
      <c r="P13" s="270" t="s">
        <v>71</v>
      </c>
      <c r="R13" s="379">
        <v>2020</v>
      </c>
      <c r="S13" s="270" t="s">
        <v>71</v>
      </c>
      <c r="T13" s="270" t="s">
        <v>71</v>
      </c>
      <c r="U13" s="270" t="s">
        <v>71</v>
      </c>
      <c r="V13" s="270" t="s">
        <v>71</v>
      </c>
      <c r="W13" s="270" t="s">
        <v>71</v>
      </c>
      <c r="X13" s="270" t="s">
        <v>71</v>
      </c>
    </row>
    <row r="14" spans="2:32" ht="15.75" x14ac:dyDescent="0.25">
      <c r="B14" s="379">
        <v>2021</v>
      </c>
      <c r="C14" s="270" t="s">
        <v>71</v>
      </c>
      <c r="D14" s="270" t="s">
        <v>71</v>
      </c>
      <c r="E14" s="270" t="s">
        <v>71</v>
      </c>
      <c r="F14" s="270" t="s">
        <v>71</v>
      </c>
      <c r="G14" s="270" t="s">
        <v>71</v>
      </c>
      <c r="H14" s="270" t="s">
        <v>71</v>
      </c>
      <c r="I14" s="1"/>
      <c r="J14" s="379">
        <v>2021</v>
      </c>
      <c r="K14" s="270" t="s">
        <v>71</v>
      </c>
      <c r="L14" s="270" t="s">
        <v>71</v>
      </c>
      <c r="M14" s="270" t="s">
        <v>71</v>
      </c>
      <c r="N14" s="270" t="s">
        <v>71</v>
      </c>
      <c r="O14" s="270" t="s">
        <v>71</v>
      </c>
      <c r="P14" s="270" t="s">
        <v>71</v>
      </c>
      <c r="R14" s="379">
        <v>2021</v>
      </c>
      <c r="S14" s="270" t="s">
        <v>71</v>
      </c>
      <c r="T14" s="270" t="s">
        <v>71</v>
      </c>
      <c r="U14" s="270" t="s">
        <v>71</v>
      </c>
      <c r="V14" s="270" t="s">
        <v>71</v>
      </c>
      <c r="W14" s="270" t="s">
        <v>71</v>
      </c>
      <c r="X14" s="270" t="s">
        <v>71</v>
      </c>
    </row>
    <row r="15" spans="2:32" ht="15.75" x14ac:dyDescent="0.25">
      <c r="B15" s="379" t="s">
        <v>26</v>
      </c>
      <c r="C15" s="380">
        <f>SUBTOTAL(109,C4:C13)</f>
        <v>274</v>
      </c>
      <c r="D15" s="380">
        <f>SUBTOTAL(109,D4:D13)</f>
        <v>137153</v>
      </c>
      <c r="E15" s="380">
        <f>SUBTOTAL(109,E4:E13)</f>
        <v>659385</v>
      </c>
      <c r="F15" s="380">
        <f>SUBTOTAL(109,F4:F13)</f>
        <v>483662</v>
      </c>
      <c r="G15" s="380">
        <f>SUBTOTAL(109,G4:G13)</f>
        <v>182269</v>
      </c>
      <c r="H15" s="380">
        <f>SUM(H4:H11)</f>
        <v>1462743</v>
      </c>
      <c r="J15" s="379" t="s">
        <v>26</v>
      </c>
      <c r="K15" s="380">
        <f t="shared" ref="K15:P15" si="9">SUBTOTAL(109,K4:K13)</f>
        <v>323</v>
      </c>
      <c r="L15" s="380">
        <f t="shared" si="9"/>
        <v>160</v>
      </c>
      <c r="M15" s="380">
        <f t="shared" si="9"/>
        <v>727</v>
      </c>
      <c r="N15" s="380">
        <f t="shared" si="9"/>
        <v>71</v>
      </c>
      <c r="O15" s="380">
        <f t="shared" si="9"/>
        <v>60</v>
      </c>
      <c r="P15" s="380">
        <f t="shared" si="9"/>
        <v>1341</v>
      </c>
      <c r="R15" s="379" t="s">
        <v>26</v>
      </c>
      <c r="S15" s="380">
        <f t="shared" ref="S15:X15" si="10">SUBTOTAL(109,S4:S13)</f>
        <v>597</v>
      </c>
      <c r="T15" s="380">
        <f t="shared" si="10"/>
        <v>137313</v>
      </c>
      <c r="U15" s="380">
        <f t="shared" si="10"/>
        <v>660112</v>
      </c>
      <c r="V15" s="380">
        <f t="shared" si="10"/>
        <v>483733</v>
      </c>
      <c r="W15" s="380">
        <f t="shared" si="10"/>
        <v>182329</v>
      </c>
      <c r="X15" s="380">
        <f t="shared" si="10"/>
        <v>1464084</v>
      </c>
      <c r="AA15" s="1"/>
    </row>
    <row r="16" spans="2:32" ht="15.75" customHeight="1" x14ac:dyDescent="0.25">
      <c r="B16" s="515" t="s">
        <v>136</v>
      </c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</row>
    <row r="17" spans="2:16" ht="16.5" customHeight="1" x14ac:dyDescent="0.25">
      <c r="B17" s="516" t="s">
        <v>135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</row>
    <row r="18" spans="2:16" x14ac:dyDescent="0.25">
      <c r="B18" s="516" t="s">
        <v>134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</row>
    <row r="19" spans="2:16" ht="15" customHeight="1" x14ac:dyDescent="0.25">
      <c r="B19" s="4"/>
      <c r="C19" s="4"/>
      <c r="D19" s="4"/>
      <c r="E19" s="4"/>
      <c r="F19" s="4"/>
      <c r="G19" s="4"/>
      <c r="H19" s="4"/>
      <c r="I19" s="4"/>
      <c r="J19" s="4"/>
    </row>
    <row r="20" spans="2:16" ht="31.5" x14ac:dyDescent="0.25">
      <c r="B20" s="277" t="s">
        <v>0</v>
      </c>
      <c r="C20" s="277" t="s">
        <v>293</v>
      </c>
      <c r="D20" s="277" t="s">
        <v>328</v>
      </c>
      <c r="E20" s="277" t="s">
        <v>284</v>
      </c>
      <c r="F20" s="277" t="s">
        <v>329</v>
      </c>
      <c r="G20" s="277" t="s">
        <v>3</v>
      </c>
    </row>
    <row r="21" spans="2:16" ht="15.75" x14ac:dyDescent="0.25">
      <c r="B21" s="379">
        <v>2011</v>
      </c>
      <c r="C21" s="267">
        <v>206485</v>
      </c>
      <c r="D21" s="268">
        <f>C21/G21</f>
        <v>0.99904201119588931</v>
      </c>
      <c r="E21" s="269">
        <v>198</v>
      </c>
      <c r="F21" s="268">
        <f>E21/G21</f>
        <v>9.5798880411064288E-4</v>
      </c>
      <c r="G21" s="267">
        <v>206683</v>
      </c>
    </row>
    <row r="22" spans="2:16" ht="15.75" x14ac:dyDescent="0.25">
      <c r="B22" s="379">
        <v>2012</v>
      </c>
      <c r="C22" s="267">
        <v>181825</v>
      </c>
      <c r="D22" s="268">
        <f t="shared" ref="D22:D28" si="11">C22/G22</f>
        <v>0.99898357233119062</v>
      </c>
      <c r="E22" s="269">
        <v>185</v>
      </c>
      <c r="F22" s="268">
        <f t="shared" ref="F22:F28" si="12">E22/G22</f>
        <v>1.0164276688094062E-3</v>
      </c>
      <c r="G22" s="267">
        <v>182010</v>
      </c>
    </row>
    <row r="23" spans="2:16" ht="15.75" x14ac:dyDescent="0.25">
      <c r="B23" s="379">
        <v>2013</v>
      </c>
      <c r="C23" s="267">
        <v>187665</v>
      </c>
      <c r="D23" s="268">
        <f t="shared" si="11"/>
        <v>0.99921730240879181</v>
      </c>
      <c r="E23" s="269">
        <v>147</v>
      </c>
      <c r="F23" s="268">
        <f t="shared" si="12"/>
        <v>7.8269759120822946E-4</v>
      </c>
      <c r="G23" s="267">
        <v>187812</v>
      </c>
    </row>
    <row r="24" spans="2:16" ht="15.75" x14ac:dyDescent="0.25">
      <c r="B24" s="379">
        <v>2014</v>
      </c>
      <c r="C24" s="267">
        <v>180874</v>
      </c>
      <c r="D24" s="268">
        <f t="shared" si="11"/>
        <v>0.99919897911268984</v>
      </c>
      <c r="E24" s="269">
        <v>145</v>
      </c>
      <c r="F24" s="268">
        <f t="shared" si="12"/>
        <v>8.010208873101719E-4</v>
      </c>
      <c r="G24" s="267">
        <v>181019</v>
      </c>
    </row>
    <row r="25" spans="2:16" ht="15.75" x14ac:dyDescent="0.25">
      <c r="B25" s="379">
        <v>2015</v>
      </c>
      <c r="C25" s="267">
        <v>178131</v>
      </c>
      <c r="D25" s="268">
        <f t="shared" si="11"/>
        <v>0.99925952104474847</v>
      </c>
      <c r="E25" s="269">
        <v>132</v>
      </c>
      <c r="F25" s="268">
        <f t="shared" si="12"/>
        <v>7.4047895525151041E-4</v>
      </c>
      <c r="G25" s="267">
        <v>178263</v>
      </c>
    </row>
    <row r="26" spans="2:16" ht="15.75" x14ac:dyDescent="0.25">
      <c r="B26" s="379">
        <v>2016</v>
      </c>
      <c r="C26" s="267">
        <v>179661</v>
      </c>
      <c r="D26" s="268">
        <f t="shared" si="11"/>
        <v>0.99920468955084429</v>
      </c>
      <c r="E26" s="269">
        <v>143</v>
      </c>
      <c r="F26" s="268">
        <f t="shared" si="12"/>
        <v>7.9531044915574734E-4</v>
      </c>
      <c r="G26" s="267">
        <v>179804</v>
      </c>
    </row>
    <row r="27" spans="2:16" ht="15.75" x14ac:dyDescent="0.25">
      <c r="B27" s="379">
        <v>2017</v>
      </c>
      <c r="C27" s="267">
        <v>173893</v>
      </c>
      <c r="D27" s="268">
        <f t="shared" si="11"/>
        <v>0.99891430475293252</v>
      </c>
      <c r="E27" s="269">
        <v>189</v>
      </c>
      <c r="F27" s="268">
        <f t="shared" si="12"/>
        <v>1.0856952470674739E-3</v>
      </c>
      <c r="G27" s="267">
        <v>174082</v>
      </c>
    </row>
    <row r="28" spans="2:16" ht="15.75" x14ac:dyDescent="0.25">
      <c r="B28" s="379">
        <v>2018</v>
      </c>
      <c r="C28" s="267">
        <v>174209</v>
      </c>
      <c r="D28" s="268">
        <f t="shared" si="11"/>
        <v>0.99884181616985168</v>
      </c>
      <c r="E28" s="269">
        <v>202</v>
      </c>
      <c r="F28" s="268">
        <f t="shared" si="12"/>
        <v>1.1581838301483278E-3</v>
      </c>
      <c r="G28" s="267">
        <v>174411</v>
      </c>
    </row>
    <row r="29" spans="2:16" ht="15.75" x14ac:dyDescent="0.25">
      <c r="B29" s="379">
        <v>2019</v>
      </c>
      <c r="C29" s="270" t="s">
        <v>71</v>
      </c>
      <c r="D29" s="270" t="s">
        <v>71</v>
      </c>
      <c r="E29" s="270" t="s">
        <v>71</v>
      </c>
      <c r="F29" s="270" t="s">
        <v>71</v>
      </c>
      <c r="G29" s="270" t="s">
        <v>71</v>
      </c>
    </row>
    <row r="30" spans="2:16" ht="15.75" x14ac:dyDescent="0.25">
      <c r="B30" s="379">
        <v>2020</v>
      </c>
      <c r="C30" s="270" t="s">
        <v>71</v>
      </c>
      <c r="D30" s="270" t="s">
        <v>71</v>
      </c>
      <c r="E30" s="270" t="s">
        <v>71</v>
      </c>
      <c r="F30" s="270" t="s">
        <v>71</v>
      </c>
      <c r="G30" s="270" t="s">
        <v>71</v>
      </c>
    </row>
    <row r="31" spans="2:16" ht="15.75" x14ac:dyDescent="0.25">
      <c r="B31" s="379">
        <v>2021</v>
      </c>
      <c r="C31" s="270" t="s">
        <v>71</v>
      </c>
      <c r="D31" s="270" t="s">
        <v>71</v>
      </c>
      <c r="E31" s="270" t="s">
        <v>71</v>
      </c>
      <c r="F31" s="270" t="s">
        <v>71</v>
      </c>
      <c r="G31" s="270" t="s">
        <v>71</v>
      </c>
    </row>
    <row r="45" spans="5:5" x14ac:dyDescent="0.25">
      <c r="E45" s="61"/>
    </row>
  </sheetData>
  <mergeCells count="6">
    <mergeCell ref="R2:X2"/>
    <mergeCell ref="B16:P16"/>
    <mergeCell ref="B18:O18"/>
    <mergeCell ref="B17:P17"/>
    <mergeCell ref="B2:H2"/>
    <mergeCell ref="J2:P2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B694-CF47-459E-AC58-25CDC6CEB6B2}">
  <sheetPr>
    <tabColor theme="8"/>
  </sheetPr>
  <dimension ref="A1:L11"/>
  <sheetViews>
    <sheetView showGridLines="0" topLeftCell="A4" zoomScale="148" zoomScaleNormal="148" workbookViewId="0">
      <selection activeCell="D11" sqref="D11"/>
    </sheetView>
  </sheetViews>
  <sheetFormatPr baseColWidth="10" defaultRowHeight="15" x14ac:dyDescent="0.25"/>
  <cols>
    <col min="1" max="1" width="33.7109375" customWidth="1"/>
    <col min="2" max="2" width="12.140625" customWidth="1"/>
    <col min="3" max="3" width="10.42578125" customWidth="1"/>
    <col min="4" max="4" width="31.42578125" bestFit="1" customWidth="1"/>
  </cols>
  <sheetData>
    <row r="1" spans="1:12" ht="15.75" customHeight="1" x14ac:dyDescent="0.25">
      <c r="A1" s="141" t="s">
        <v>150</v>
      </c>
      <c r="B1" s="141"/>
      <c r="C1" s="141"/>
      <c r="D1" s="141"/>
      <c r="E1" s="142"/>
      <c r="F1" s="142"/>
      <c r="G1" s="142"/>
      <c r="H1" s="142"/>
      <c r="I1" s="142"/>
      <c r="J1" s="142"/>
      <c r="K1" s="142"/>
      <c r="L1" s="142"/>
    </row>
    <row r="2" spans="1:12" ht="15.75" x14ac:dyDescent="0.25">
      <c r="A2" s="482" t="s">
        <v>165</v>
      </c>
      <c r="B2" s="482"/>
      <c r="C2" s="482"/>
      <c r="D2" s="482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500" t="s">
        <v>166</v>
      </c>
      <c r="B3" s="500"/>
      <c r="C3" s="500"/>
      <c r="D3" s="500"/>
      <c r="E3" s="143"/>
      <c r="F3" s="143"/>
      <c r="G3" s="143"/>
      <c r="H3" s="143"/>
      <c r="I3" s="143"/>
      <c r="J3" s="143"/>
      <c r="K3" s="143"/>
      <c r="L3" s="143"/>
    </row>
    <row r="4" spans="1:12" ht="15.75" x14ac:dyDescent="0.25">
      <c r="A4" s="136"/>
      <c r="B4" s="136"/>
      <c r="C4" s="136"/>
      <c r="D4" s="136"/>
      <c r="E4" s="143"/>
      <c r="F4" s="143"/>
      <c r="G4" s="143"/>
      <c r="H4" s="143"/>
      <c r="I4" s="143"/>
      <c r="J4" s="143"/>
      <c r="K4" s="143"/>
      <c r="L4" s="143"/>
    </row>
    <row r="5" spans="1:12" ht="15.75" x14ac:dyDescent="0.25">
      <c r="A5" s="271" t="s">
        <v>167</v>
      </c>
      <c r="B5" s="271" t="s">
        <v>33</v>
      </c>
      <c r="C5" s="271" t="s">
        <v>168</v>
      </c>
      <c r="D5" s="272" t="s">
        <v>169</v>
      </c>
    </row>
    <row r="6" spans="1:12" ht="15.75" x14ac:dyDescent="0.25">
      <c r="A6" s="273" t="s">
        <v>170</v>
      </c>
      <c r="B6" s="273" t="s">
        <v>129</v>
      </c>
      <c r="C6" s="273" t="s">
        <v>171</v>
      </c>
      <c r="D6" s="274" t="s">
        <v>172</v>
      </c>
    </row>
    <row r="7" spans="1:12" ht="31.5" x14ac:dyDescent="0.25">
      <c r="A7" s="275" t="s">
        <v>173</v>
      </c>
      <c r="B7" s="273" t="s">
        <v>129</v>
      </c>
      <c r="C7" s="273" t="s">
        <v>174</v>
      </c>
      <c r="D7" s="274" t="s">
        <v>175</v>
      </c>
    </row>
    <row r="8" spans="1:12" ht="31.5" x14ac:dyDescent="0.25">
      <c r="A8" s="275" t="s">
        <v>176</v>
      </c>
      <c r="B8" s="273" t="s">
        <v>129</v>
      </c>
      <c r="C8" s="273" t="s">
        <v>174</v>
      </c>
      <c r="D8" s="274" t="s">
        <v>175</v>
      </c>
    </row>
    <row r="9" spans="1:12" ht="15.75" x14ac:dyDescent="0.25">
      <c r="A9" s="273" t="s">
        <v>177</v>
      </c>
      <c r="B9" s="273" t="s">
        <v>94</v>
      </c>
      <c r="C9" s="273" t="s">
        <v>171</v>
      </c>
      <c r="D9" s="274" t="s">
        <v>178</v>
      </c>
    </row>
    <row r="10" spans="1:12" x14ac:dyDescent="0.25">
      <c r="A10" s="480" t="s">
        <v>145</v>
      </c>
      <c r="B10" s="480"/>
      <c r="C10" s="480"/>
      <c r="D10" s="480"/>
      <c r="E10" s="480"/>
      <c r="F10" s="480"/>
      <c r="G10" s="480"/>
    </row>
    <row r="11" spans="1:12" x14ac:dyDescent="0.25">
      <c r="A11" s="66" t="s">
        <v>135</v>
      </c>
      <c r="B11" s="66"/>
      <c r="C11" s="66"/>
      <c r="D11" s="66"/>
      <c r="E11" s="66"/>
      <c r="F11" s="66"/>
      <c r="G11" s="66"/>
    </row>
  </sheetData>
  <mergeCells count="3">
    <mergeCell ref="A2:D2"/>
    <mergeCell ref="A3:D3"/>
    <mergeCell ref="A10:G1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7B8B-0F73-441F-8F5A-3C5305393467}">
  <sheetPr>
    <tabColor theme="8"/>
  </sheetPr>
  <dimension ref="A1:AB30"/>
  <sheetViews>
    <sheetView showGridLines="0" topLeftCell="A4" zoomScale="130" zoomScaleNormal="130" workbookViewId="0">
      <selection activeCell="I23" sqref="I23"/>
    </sheetView>
  </sheetViews>
  <sheetFormatPr baseColWidth="10" defaultRowHeight="15" x14ac:dyDescent="0.25"/>
  <cols>
    <col min="1" max="1" width="24.7109375" customWidth="1"/>
    <col min="2" max="3" width="7.42578125" customWidth="1"/>
    <col min="4" max="11" width="7.5703125" bestFit="1" customWidth="1"/>
    <col min="12" max="12" width="5.85546875" bestFit="1" customWidth="1"/>
    <col min="15" max="15" width="10.5703125" bestFit="1" customWidth="1"/>
    <col min="18" max="18" width="10.5703125" bestFit="1" customWidth="1"/>
    <col min="21" max="21" width="11.7109375" bestFit="1" customWidth="1"/>
    <col min="24" max="24" width="11.7109375" bestFit="1" customWidth="1"/>
    <col min="27" max="27" width="8.28515625" customWidth="1"/>
    <col min="30" max="30" width="7.28515625" bestFit="1" customWidth="1"/>
  </cols>
  <sheetData>
    <row r="1" spans="1:28" ht="15.75" x14ac:dyDescent="0.25">
      <c r="A1" s="509" t="s">
        <v>150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28" ht="15" customHeight="1" x14ac:dyDescent="0.25">
      <c r="A2" s="482" t="s">
        <v>149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spans="1:28" ht="15" customHeight="1" x14ac:dyDescent="0.25">
      <c r="A3" s="500" t="s">
        <v>148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</row>
    <row r="4" spans="1:28" ht="15" customHeight="1" x14ac:dyDescent="0.25"/>
    <row r="5" spans="1:28" ht="15.75" x14ac:dyDescent="0.25">
      <c r="A5" s="272" t="s">
        <v>167</v>
      </c>
      <c r="B5" s="383">
        <v>2011</v>
      </c>
      <c r="C5" s="383">
        <v>2012</v>
      </c>
      <c r="D5" s="383">
        <v>2013</v>
      </c>
      <c r="E5" s="383">
        <v>2014</v>
      </c>
      <c r="F5" s="383">
        <v>2015</v>
      </c>
      <c r="G5" s="383">
        <v>2016</v>
      </c>
      <c r="H5" s="383">
        <v>2017</v>
      </c>
      <c r="I5" s="383">
        <v>2018</v>
      </c>
      <c r="J5" s="383">
        <v>2019</v>
      </c>
      <c r="K5" s="383">
        <v>2020</v>
      </c>
      <c r="L5" s="383">
        <v>2021</v>
      </c>
    </row>
    <row r="6" spans="1:28" ht="15.75" x14ac:dyDescent="0.25">
      <c r="A6" s="273" t="s">
        <v>170</v>
      </c>
      <c r="B6" s="384">
        <v>8772</v>
      </c>
      <c r="C6" s="384">
        <v>8808</v>
      </c>
      <c r="D6" s="384">
        <v>9714</v>
      </c>
      <c r="E6" s="384">
        <v>10529</v>
      </c>
      <c r="F6" s="384">
        <v>10909</v>
      </c>
      <c r="G6" s="384">
        <v>10793</v>
      </c>
      <c r="H6" s="384">
        <v>10162</v>
      </c>
      <c r="I6" s="384">
        <v>10671</v>
      </c>
      <c r="J6" s="384">
        <v>12475</v>
      </c>
      <c r="K6" s="384">
        <v>12632</v>
      </c>
      <c r="L6" s="385" t="s">
        <v>71</v>
      </c>
    </row>
    <row r="7" spans="1:28" ht="31.5" x14ac:dyDescent="0.25">
      <c r="A7" s="275" t="s">
        <v>173</v>
      </c>
      <c r="B7" s="384">
        <v>12412</v>
      </c>
      <c r="C7" s="384">
        <v>14743</v>
      </c>
      <c r="D7" s="384">
        <v>15845</v>
      </c>
      <c r="E7" s="384">
        <v>15796</v>
      </c>
      <c r="F7" s="384">
        <v>14979</v>
      </c>
      <c r="G7" s="384">
        <v>18976</v>
      </c>
      <c r="H7" s="384">
        <v>19854</v>
      </c>
      <c r="I7" s="384">
        <v>20034</v>
      </c>
      <c r="J7" s="384">
        <v>20025</v>
      </c>
      <c r="K7" s="384">
        <v>19542</v>
      </c>
      <c r="L7" s="385" t="s">
        <v>71</v>
      </c>
    </row>
    <row r="8" spans="1:28" ht="47.25" x14ac:dyDescent="0.25">
      <c r="A8" s="275" t="s">
        <v>176</v>
      </c>
      <c r="B8" s="384">
        <v>883</v>
      </c>
      <c r="C8" s="384">
        <v>907</v>
      </c>
      <c r="D8" s="384">
        <v>1317</v>
      </c>
      <c r="E8" s="384">
        <v>2165</v>
      </c>
      <c r="F8" s="384">
        <v>3729</v>
      </c>
      <c r="G8" s="384">
        <v>4538</v>
      </c>
      <c r="H8" s="384">
        <v>5500</v>
      </c>
      <c r="I8" s="384">
        <v>6311</v>
      </c>
      <c r="J8" s="384">
        <v>7498</v>
      </c>
      <c r="K8" s="384">
        <v>7971</v>
      </c>
      <c r="L8" s="385" t="s">
        <v>71</v>
      </c>
    </row>
    <row r="9" spans="1:28" ht="31.5" x14ac:dyDescent="0.25">
      <c r="A9" s="275" t="s">
        <v>177</v>
      </c>
      <c r="B9" s="384">
        <v>216</v>
      </c>
      <c r="C9" s="384">
        <v>328</v>
      </c>
      <c r="D9" s="384">
        <v>132</v>
      </c>
      <c r="E9" s="384">
        <v>157</v>
      </c>
      <c r="F9" s="384">
        <v>184</v>
      </c>
      <c r="G9" s="384">
        <v>418</v>
      </c>
      <c r="H9" s="384">
        <v>594</v>
      </c>
      <c r="I9" s="384">
        <v>649</v>
      </c>
      <c r="J9" s="384">
        <v>756</v>
      </c>
      <c r="K9" s="384">
        <v>879</v>
      </c>
      <c r="L9" s="385" t="s">
        <v>71</v>
      </c>
    </row>
    <row r="10" spans="1:28" ht="15.75" x14ac:dyDescent="0.25">
      <c r="A10" s="300" t="s">
        <v>304</v>
      </c>
      <c r="B10" s="386">
        <f>SUM(B6:B9)</f>
        <v>22283</v>
      </c>
      <c r="C10" s="386">
        <f t="shared" ref="C10:D10" si="0">SUM(C6:C9)</f>
        <v>24786</v>
      </c>
      <c r="D10" s="386">
        <f t="shared" si="0"/>
        <v>27008</v>
      </c>
      <c r="E10" s="386">
        <f>SUM(E6:E9)</f>
        <v>28647</v>
      </c>
      <c r="F10" s="386">
        <f t="shared" ref="F10:K10" si="1">SUM(F6:F9)</f>
        <v>29801</v>
      </c>
      <c r="G10" s="386">
        <f t="shared" si="1"/>
        <v>34725</v>
      </c>
      <c r="H10" s="386">
        <f t="shared" si="1"/>
        <v>36110</v>
      </c>
      <c r="I10" s="386">
        <f t="shared" si="1"/>
        <v>37665</v>
      </c>
      <c r="J10" s="386">
        <f t="shared" si="1"/>
        <v>40754</v>
      </c>
      <c r="K10" s="386">
        <f t="shared" si="1"/>
        <v>41024</v>
      </c>
      <c r="L10" s="385" t="s">
        <v>71</v>
      </c>
    </row>
    <row r="11" spans="1:28" ht="15.75" x14ac:dyDescent="0.25">
      <c r="A11" s="382" t="s">
        <v>330</v>
      </c>
      <c r="B11" s="384"/>
      <c r="C11" s="323">
        <f>(C10-B10)/B10</f>
        <v>0.11232778351209442</v>
      </c>
      <c r="D11" s="323">
        <f t="shared" ref="D11:K11" si="2">(D10-C10)/C10</f>
        <v>8.9647381586379402E-2</v>
      </c>
      <c r="E11" s="323">
        <f t="shared" si="2"/>
        <v>6.0685722748815167E-2</v>
      </c>
      <c r="F11" s="323">
        <f t="shared" si="2"/>
        <v>4.0283450274025204E-2</v>
      </c>
      <c r="G11" s="323">
        <f t="shared" si="2"/>
        <v>0.16522935471964029</v>
      </c>
      <c r="H11" s="323">
        <f t="shared" si="2"/>
        <v>3.988480921526278E-2</v>
      </c>
      <c r="I11" s="323">
        <f t="shared" si="2"/>
        <v>4.3062863472722236E-2</v>
      </c>
      <c r="J11" s="323">
        <f t="shared" si="2"/>
        <v>8.2012478428249033E-2</v>
      </c>
      <c r="K11" s="323">
        <f t="shared" si="2"/>
        <v>6.625116552976395E-3</v>
      </c>
      <c r="L11" s="385" t="s">
        <v>71</v>
      </c>
    </row>
    <row r="12" spans="1:28" x14ac:dyDescent="0.25">
      <c r="A12" s="480" t="s">
        <v>145</v>
      </c>
      <c r="B12" s="480"/>
      <c r="C12" s="480"/>
      <c r="D12" s="480"/>
      <c r="E12" s="480"/>
      <c r="F12" s="480"/>
      <c r="G12" s="480"/>
    </row>
    <row r="13" spans="1:28" x14ac:dyDescent="0.25">
      <c r="A13" s="66" t="s">
        <v>135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28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28" ht="15.75" x14ac:dyDescent="0.25">
      <c r="A15" s="500" t="s">
        <v>148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</row>
    <row r="16" spans="1:28" x14ac:dyDescent="0.25">
      <c r="K16" s="118"/>
    </row>
    <row r="17" spans="1:28" ht="15.75" x14ac:dyDescent="0.25">
      <c r="A17" s="292" t="s">
        <v>0</v>
      </c>
      <c r="B17" s="292" t="s">
        <v>147</v>
      </c>
      <c r="C17" s="292" t="s">
        <v>146</v>
      </c>
      <c r="D17" s="292" t="s">
        <v>26</v>
      </c>
    </row>
    <row r="18" spans="1:28" ht="15" customHeight="1" x14ac:dyDescent="0.25">
      <c r="A18" s="300">
        <v>2011</v>
      </c>
      <c r="B18" s="283">
        <v>8988</v>
      </c>
      <c r="C18" s="283">
        <v>13295</v>
      </c>
      <c r="D18" s="283">
        <f>SUM(B18+C18)</f>
        <v>22283</v>
      </c>
    </row>
    <row r="19" spans="1:28" ht="15" customHeight="1" x14ac:dyDescent="0.25">
      <c r="A19" s="300">
        <v>2012</v>
      </c>
      <c r="B19" s="283">
        <v>9136</v>
      </c>
      <c r="C19" s="283">
        <v>15650</v>
      </c>
      <c r="D19" s="283">
        <f t="shared" ref="D19:D27" si="3">SUM(B19+C19)</f>
        <v>24786</v>
      </c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115"/>
      <c r="AB19" s="115"/>
    </row>
    <row r="20" spans="1:28" ht="15.75" x14ac:dyDescent="0.25">
      <c r="A20" s="300">
        <v>2013</v>
      </c>
      <c r="B20" s="283">
        <v>9846</v>
      </c>
      <c r="C20" s="283">
        <v>17162</v>
      </c>
      <c r="D20" s="283">
        <f t="shared" si="3"/>
        <v>27008</v>
      </c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115"/>
      <c r="AB20" s="115"/>
    </row>
    <row r="21" spans="1:28" ht="15.75" x14ac:dyDescent="0.25">
      <c r="A21" s="300">
        <v>2014</v>
      </c>
      <c r="B21" s="283">
        <v>10686</v>
      </c>
      <c r="C21" s="283">
        <v>17961</v>
      </c>
      <c r="D21" s="283">
        <f t="shared" si="3"/>
        <v>28647</v>
      </c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8" ht="15.75" x14ac:dyDescent="0.25">
      <c r="A22" s="300">
        <v>2015</v>
      </c>
      <c r="B22" s="283">
        <v>11093</v>
      </c>
      <c r="C22" s="283">
        <v>18708</v>
      </c>
      <c r="D22" s="283">
        <f t="shared" si="3"/>
        <v>29801</v>
      </c>
    </row>
    <row r="23" spans="1:28" ht="15.75" x14ac:dyDescent="0.25">
      <c r="A23" s="300">
        <v>2016</v>
      </c>
      <c r="B23" s="283">
        <v>11211</v>
      </c>
      <c r="C23" s="283">
        <v>23514</v>
      </c>
      <c r="D23" s="283">
        <f t="shared" si="3"/>
        <v>34725</v>
      </c>
    </row>
    <row r="24" spans="1:28" ht="15.75" x14ac:dyDescent="0.25">
      <c r="A24" s="300">
        <v>2017</v>
      </c>
      <c r="B24" s="283">
        <v>10756</v>
      </c>
      <c r="C24" s="283">
        <v>25354</v>
      </c>
      <c r="D24" s="283">
        <f t="shared" si="3"/>
        <v>36110</v>
      </c>
    </row>
    <row r="25" spans="1:28" ht="15.75" x14ac:dyDescent="0.25">
      <c r="A25" s="300">
        <v>2018</v>
      </c>
      <c r="B25" s="283">
        <v>11320</v>
      </c>
      <c r="C25" s="283">
        <v>26345</v>
      </c>
      <c r="D25" s="283">
        <f t="shared" si="3"/>
        <v>37665</v>
      </c>
    </row>
    <row r="26" spans="1:28" ht="15.75" x14ac:dyDescent="0.25">
      <c r="A26" s="300">
        <v>2019</v>
      </c>
      <c r="B26" s="283">
        <v>13231</v>
      </c>
      <c r="C26" s="283">
        <v>27523</v>
      </c>
      <c r="D26" s="283">
        <f t="shared" si="3"/>
        <v>40754</v>
      </c>
    </row>
    <row r="27" spans="1:28" ht="15.75" x14ac:dyDescent="0.25">
      <c r="A27" s="300">
        <v>2020</v>
      </c>
      <c r="B27" s="387">
        <v>13511</v>
      </c>
      <c r="C27" s="387">
        <v>27513</v>
      </c>
      <c r="D27" s="283">
        <f t="shared" si="3"/>
        <v>41024</v>
      </c>
    </row>
    <row r="28" spans="1:28" ht="15.75" x14ac:dyDescent="0.25">
      <c r="A28" s="300" t="s">
        <v>80</v>
      </c>
      <c r="B28" s="387" t="s">
        <v>71</v>
      </c>
      <c r="C28" s="387" t="s">
        <v>71</v>
      </c>
      <c r="D28" s="387" t="s">
        <v>71</v>
      </c>
    </row>
    <row r="29" spans="1:28" ht="27.75" customHeight="1" x14ac:dyDescent="0.25">
      <c r="A29" s="517" t="s">
        <v>145</v>
      </c>
      <c r="B29" s="517"/>
      <c r="C29" s="517"/>
      <c r="D29" s="517"/>
      <c r="E29" s="83"/>
      <c r="F29" s="83"/>
      <c r="G29" s="83"/>
    </row>
    <row r="30" spans="1:28" x14ac:dyDescent="0.25">
      <c r="A30" s="66" t="s">
        <v>135</v>
      </c>
      <c r="B30" s="66"/>
      <c r="C30" s="66"/>
      <c r="D30" s="66"/>
      <c r="E30" s="66"/>
      <c r="F30" s="66"/>
      <c r="G30" s="66"/>
    </row>
  </sheetData>
  <mergeCells count="6">
    <mergeCell ref="A29:D29"/>
    <mergeCell ref="A1:K1"/>
    <mergeCell ref="A2:K2"/>
    <mergeCell ref="A3:K3"/>
    <mergeCell ref="A12:G12"/>
    <mergeCell ref="A15:L15"/>
  </mergeCells>
  <pageMargins left="0.7" right="0.7" top="0.75" bottom="0.75" header="0.3" footer="0.3"/>
  <pageSetup orientation="portrait" r:id="rId1"/>
  <ignoredErrors>
    <ignoredError sqref="B10 C10:K1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6193-49B7-43EE-9CB2-2792637D7485}">
  <sheetPr>
    <tabColor theme="8"/>
  </sheetPr>
  <dimension ref="A1:AA30"/>
  <sheetViews>
    <sheetView showGridLines="0" zoomScaleNormal="100" workbookViewId="0">
      <selection activeCell="I35" sqref="H35:I35"/>
    </sheetView>
  </sheetViews>
  <sheetFormatPr baseColWidth="10" defaultRowHeight="15" x14ac:dyDescent="0.25"/>
  <cols>
    <col min="2" max="2" width="18.5703125" bestFit="1" customWidth="1"/>
    <col min="3" max="3" width="14.140625" customWidth="1"/>
    <col min="6" max="6" width="9.42578125" bestFit="1" customWidth="1"/>
    <col min="9" max="9" width="9.42578125" bestFit="1" customWidth="1"/>
    <col min="12" max="12" width="9.42578125" bestFit="1" customWidth="1"/>
    <col min="14" max="14" width="10.5703125" bestFit="1" customWidth="1"/>
    <col min="17" max="17" width="10.5703125" bestFit="1" customWidth="1"/>
    <col min="20" max="20" width="11.7109375" bestFit="1" customWidth="1"/>
    <col min="23" max="23" width="11.7109375" bestFit="1" customWidth="1"/>
    <col min="26" max="26" width="8.28515625" customWidth="1"/>
    <col min="29" max="29" width="7.28515625" bestFit="1" customWidth="1"/>
  </cols>
  <sheetData>
    <row r="1" spans="1:27" ht="15.75" x14ac:dyDescent="0.25">
      <c r="A1" s="509" t="s">
        <v>150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27" ht="15" customHeight="1" x14ac:dyDescent="0.25">
      <c r="A2" s="482" t="s">
        <v>149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5" customHeight="1" x14ac:dyDescent="0.25">
      <c r="A3" s="500" t="s">
        <v>340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</row>
    <row r="4" spans="1:27" ht="15" customHeight="1" x14ac:dyDescent="0.25"/>
    <row r="5" spans="1:27" ht="15.75" x14ac:dyDescent="0.25">
      <c r="A5" s="392" t="s">
        <v>32</v>
      </c>
      <c r="B5" s="391" t="s">
        <v>33</v>
      </c>
      <c r="C5" s="391" t="s">
        <v>34</v>
      </c>
      <c r="D5" s="391" t="s">
        <v>35</v>
      </c>
      <c r="E5" s="391" t="s">
        <v>36</v>
      </c>
      <c r="F5" s="391" t="s">
        <v>37</v>
      </c>
      <c r="G5" s="391" t="s">
        <v>38</v>
      </c>
      <c r="H5" s="391" t="s">
        <v>39</v>
      </c>
      <c r="I5" s="391" t="s">
        <v>40</v>
      </c>
      <c r="J5" s="391" t="s">
        <v>41</v>
      </c>
      <c r="K5" s="391" t="s">
        <v>28</v>
      </c>
      <c r="L5" s="391" t="s">
        <v>79</v>
      </c>
    </row>
    <row r="6" spans="1:27" ht="15.75" x14ac:dyDescent="0.25">
      <c r="A6" s="347">
        <v>70230</v>
      </c>
      <c r="B6" s="388" t="s">
        <v>42</v>
      </c>
      <c r="C6" s="393"/>
      <c r="D6" s="393"/>
      <c r="E6" s="393"/>
      <c r="F6" s="393"/>
      <c r="G6" s="393"/>
      <c r="H6" s="394"/>
      <c r="I6" s="393"/>
      <c r="J6" s="393"/>
      <c r="K6" s="393"/>
      <c r="L6" s="395"/>
    </row>
    <row r="7" spans="1:27" ht="15.75" x14ac:dyDescent="0.25">
      <c r="A7" s="347">
        <v>70204</v>
      </c>
      <c r="B7" s="388" t="s">
        <v>44</v>
      </c>
      <c r="C7" s="393"/>
      <c r="D7" s="393"/>
      <c r="E7" s="393"/>
      <c r="F7" s="393"/>
      <c r="G7" s="393"/>
      <c r="H7" s="394"/>
      <c r="I7" s="393"/>
      <c r="J7" s="393"/>
      <c r="K7" s="393"/>
      <c r="L7" s="396"/>
    </row>
    <row r="8" spans="1:27" ht="15.75" x14ac:dyDescent="0.25">
      <c r="A8" s="347">
        <v>70215</v>
      </c>
      <c r="B8" s="388" t="s">
        <v>45</v>
      </c>
      <c r="C8" s="393"/>
      <c r="D8" s="393"/>
      <c r="E8" s="393"/>
      <c r="F8" s="393"/>
      <c r="G8" s="393"/>
      <c r="H8" s="394"/>
      <c r="I8" s="393"/>
      <c r="J8" s="393"/>
      <c r="K8" s="393"/>
      <c r="L8" s="396"/>
    </row>
    <row r="9" spans="1:27" ht="15.75" x14ac:dyDescent="0.25">
      <c r="A9" s="347">
        <v>70221</v>
      </c>
      <c r="B9" s="388" t="s">
        <v>46</v>
      </c>
      <c r="C9" s="393"/>
      <c r="D9" s="393"/>
      <c r="E9" s="393"/>
      <c r="F9" s="393">
        <v>157</v>
      </c>
      <c r="G9" s="393">
        <v>184</v>
      </c>
      <c r="H9" s="394">
        <v>418</v>
      </c>
      <c r="I9" s="393">
        <v>594</v>
      </c>
      <c r="J9" s="393">
        <v>649</v>
      </c>
      <c r="K9" s="393">
        <v>756</v>
      </c>
      <c r="L9" s="396">
        <v>879</v>
      </c>
    </row>
    <row r="10" spans="1:27" ht="15.75" x14ac:dyDescent="0.25">
      <c r="A10" s="347">
        <v>70233</v>
      </c>
      <c r="B10" s="388" t="s">
        <v>47</v>
      </c>
      <c r="C10" s="393"/>
      <c r="D10" s="393"/>
      <c r="E10" s="393"/>
      <c r="F10" s="393"/>
      <c r="G10" s="393"/>
      <c r="H10" s="394"/>
      <c r="I10" s="393"/>
      <c r="J10" s="393"/>
      <c r="K10" s="393"/>
      <c r="L10" s="396"/>
    </row>
    <row r="11" spans="1:27" ht="15.75" x14ac:dyDescent="0.25">
      <c r="A11" s="347">
        <v>70235</v>
      </c>
      <c r="B11" s="388" t="s">
        <v>48</v>
      </c>
      <c r="C11" s="393"/>
      <c r="D11" s="393"/>
      <c r="E11" s="393"/>
      <c r="F11" s="393"/>
      <c r="G11" s="393"/>
      <c r="H11" s="394"/>
      <c r="I11" s="393"/>
      <c r="J11" s="393"/>
      <c r="K11" s="393"/>
      <c r="L11" s="396"/>
    </row>
    <row r="12" spans="1:27" ht="15.75" x14ac:dyDescent="0.25">
      <c r="A12" s="347">
        <v>70400</v>
      </c>
      <c r="B12" s="388" t="s">
        <v>49</v>
      </c>
      <c r="C12" s="393"/>
      <c r="D12" s="393"/>
      <c r="E12" s="393"/>
      <c r="F12" s="393"/>
      <c r="G12" s="393"/>
      <c r="H12" s="394"/>
      <c r="I12" s="393"/>
      <c r="J12" s="393"/>
      <c r="K12" s="393"/>
      <c r="L12" s="396"/>
    </row>
    <row r="13" spans="1:27" ht="15.75" x14ac:dyDescent="0.25">
      <c r="A13" s="347">
        <v>70418</v>
      </c>
      <c r="B13" s="388" t="s">
        <v>50</v>
      </c>
      <c r="C13" s="393"/>
      <c r="D13" s="393"/>
      <c r="E13" s="393"/>
      <c r="F13" s="393"/>
      <c r="G13" s="393"/>
      <c r="H13" s="394"/>
      <c r="I13" s="393"/>
      <c r="J13" s="393"/>
      <c r="K13" s="393"/>
      <c r="L13" s="396"/>
    </row>
    <row r="14" spans="1:27" ht="15.75" x14ac:dyDescent="0.25">
      <c r="A14" s="347">
        <v>70473</v>
      </c>
      <c r="B14" s="388" t="s">
        <v>51</v>
      </c>
      <c r="C14" s="393"/>
      <c r="D14" s="393"/>
      <c r="E14" s="393"/>
      <c r="F14" s="393"/>
      <c r="G14" s="393"/>
      <c r="H14" s="394"/>
      <c r="I14" s="393"/>
      <c r="J14" s="393"/>
      <c r="K14" s="393"/>
      <c r="L14" s="396"/>
    </row>
    <row r="15" spans="1:27" ht="15.75" x14ac:dyDescent="0.25">
      <c r="A15" s="347">
        <v>70508</v>
      </c>
      <c r="B15" s="388" t="s">
        <v>52</v>
      </c>
      <c r="C15" s="393"/>
      <c r="D15" s="393"/>
      <c r="E15" s="393"/>
      <c r="F15" s="393"/>
      <c r="G15" s="393"/>
      <c r="H15" s="394"/>
      <c r="I15" s="393"/>
      <c r="J15" s="393"/>
      <c r="K15" s="393"/>
      <c r="L15" s="396"/>
    </row>
    <row r="16" spans="1:27" ht="15.75" x14ac:dyDescent="0.25">
      <c r="A16" s="347">
        <v>70523</v>
      </c>
      <c r="B16" s="388" t="s">
        <v>53</v>
      </c>
      <c r="C16" s="393"/>
      <c r="D16" s="393"/>
      <c r="E16" s="393"/>
      <c r="F16" s="393"/>
      <c r="G16" s="393"/>
      <c r="H16" s="394"/>
      <c r="I16" s="393"/>
      <c r="J16" s="394"/>
      <c r="K16" s="393"/>
      <c r="L16" s="396"/>
    </row>
    <row r="17" spans="1:27" ht="15.75" x14ac:dyDescent="0.25">
      <c r="A17" s="347">
        <v>70670</v>
      </c>
      <c r="B17" s="388" t="s">
        <v>54</v>
      </c>
      <c r="C17" s="393"/>
      <c r="D17" s="393"/>
      <c r="E17" s="393"/>
      <c r="F17" s="393"/>
      <c r="G17" s="393"/>
      <c r="H17" s="394"/>
      <c r="I17" s="393"/>
      <c r="J17" s="393"/>
      <c r="K17" s="393"/>
      <c r="L17" s="397"/>
    </row>
    <row r="18" spans="1:27" ht="15.75" x14ac:dyDescent="0.25">
      <c r="A18" s="347">
        <v>70678</v>
      </c>
      <c r="B18" s="388" t="s">
        <v>55</v>
      </c>
      <c r="C18" s="393"/>
      <c r="D18" s="393"/>
      <c r="E18" s="393"/>
      <c r="F18" s="393"/>
      <c r="G18" s="393"/>
      <c r="H18" s="394"/>
      <c r="I18" s="393"/>
      <c r="J18" s="393"/>
      <c r="K18" s="393"/>
      <c r="L18" s="396"/>
    </row>
    <row r="19" spans="1:27" ht="15.75" x14ac:dyDescent="0.25">
      <c r="A19" s="347">
        <v>70702</v>
      </c>
      <c r="B19" s="388" t="s">
        <v>56</v>
      </c>
      <c r="C19" s="393"/>
      <c r="D19" s="393"/>
      <c r="E19" s="393"/>
      <c r="F19" s="393"/>
      <c r="G19" s="393"/>
      <c r="H19" s="394"/>
      <c r="I19" s="398"/>
      <c r="J19" s="393"/>
      <c r="K19" s="393"/>
      <c r="L19" s="396"/>
    </row>
    <row r="20" spans="1:27" ht="15.75" x14ac:dyDescent="0.25">
      <c r="A20" s="347">
        <v>70742</v>
      </c>
      <c r="B20" s="388" t="s">
        <v>57</v>
      </c>
      <c r="C20" s="393"/>
      <c r="D20" s="393"/>
      <c r="E20" s="393"/>
      <c r="F20" s="393"/>
      <c r="G20" s="393"/>
      <c r="H20" s="394"/>
      <c r="I20" s="393"/>
      <c r="J20" s="393"/>
      <c r="K20" s="393"/>
      <c r="L20" s="396"/>
    </row>
    <row r="21" spans="1:27" ht="15.75" x14ac:dyDescent="0.25">
      <c r="A21" s="347">
        <v>70708</v>
      </c>
      <c r="B21" s="388" t="s">
        <v>58</v>
      </c>
      <c r="C21" s="393"/>
      <c r="D21" s="393"/>
      <c r="E21" s="393"/>
      <c r="F21" s="393"/>
      <c r="G21" s="393"/>
      <c r="H21" s="394"/>
      <c r="I21" s="393"/>
      <c r="J21" s="393"/>
      <c r="K21" s="393"/>
      <c r="L21" s="396"/>
    </row>
    <row r="22" spans="1:27" ht="15.75" x14ac:dyDescent="0.25">
      <c r="A22" s="347">
        <v>70713</v>
      </c>
      <c r="B22" s="388" t="s">
        <v>59</v>
      </c>
      <c r="C22" s="393"/>
      <c r="D22" s="393"/>
      <c r="E22" s="393"/>
      <c r="F22" s="393"/>
      <c r="G22" s="393"/>
      <c r="H22" s="394"/>
      <c r="I22" s="393"/>
      <c r="J22" s="393"/>
      <c r="K22" s="393"/>
      <c r="L22" s="396"/>
    </row>
    <row r="23" spans="1:27" ht="15.75" x14ac:dyDescent="0.25">
      <c r="A23" s="347">
        <v>70717</v>
      </c>
      <c r="B23" s="388" t="s">
        <v>60</v>
      </c>
      <c r="C23" s="393"/>
      <c r="D23" s="393"/>
      <c r="E23" s="393"/>
      <c r="F23" s="393"/>
      <c r="G23" s="393"/>
      <c r="H23" s="394"/>
      <c r="I23" s="393"/>
      <c r="J23" s="393"/>
      <c r="K23" s="393"/>
      <c r="L23" s="396"/>
    </row>
    <row r="24" spans="1:27" ht="15.75" x14ac:dyDescent="0.25">
      <c r="A24" s="347">
        <v>70820</v>
      </c>
      <c r="B24" s="388" t="s">
        <v>61</v>
      </c>
      <c r="C24" s="393">
        <v>216</v>
      </c>
      <c r="D24" s="393">
        <v>328</v>
      </c>
      <c r="E24" s="393">
        <v>132</v>
      </c>
      <c r="F24" s="393"/>
      <c r="G24" s="393"/>
      <c r="H24" s="394"/>
      <c r="I24" s="393"/>
      <c r="J24" s="393"/>
      <c r="K24" s="393"/>
      <c r="L24" s="399"/>
    </row>
    <row r="25" spans="1:27" ht="15.75" x14ac:dyDescent="0.25">
      <c r="A25" s="347">
        <v>70001</v>
      </c>
      <c r="B25" s="388" t="s">
        <v>62</v>
      </c>
      <c r="C25" s="393">
        <v>22067</v>
      </c>
      <c r="D25" s="393">
        <v>24458</v>
      </c>
      <c r="E25" s="393">
        <v>26876</v>
      </c>
      <c r="F25" s="393">
        <v>28490</v>
      </c>
      <c r="G25" s="393">
        <v>29617</v>
      </c>
      <c r="H25" s="394">
        <v>34307</v>
      </c>
      <c r="I25" s="393">
        <v>35516</v>
      </c>
      <c r="J25" s="393">
        <v>37016</v>
      </c>
      <c r="K25" s="393">
        <v>39998</v>
      </c>
      <c r="L25" s="396">
        <v>40145</v>
      </c>
    </row>
    <row r="26" spans="1:27" ht="15.75" x14ac:dyDescent="0.25">
      <c r="A26" s="347">
        <v>70823</v>
      </c>
      <c r="B26" s="388" t="s">
        <v>63</v>
      </c>
      <c r="C26" s="393"/>
      <c r="D26" s="393"/>
      <c r="E26" s="393"/>
      <c r="F26" s="393"/>
      <c r="G26" s="393"/>
      <c r="H26" s="394"/>
      <c r="I26" s="393"/>
      <c r="J26" s="393"/>
      <c r="K26" s="393"/>
      <c r="L26" s="396"/>
    </row>
    <row r="27" spans="1:27" ht="15" customHeight="1" x14ac:dyDescent="0.25">
      <c r="A27" s="348"/>
      <c r="B27" s="389" t="s">
        <v>26</v>
      </c>
      <c r="C27" s="400">
        <f>SUBTOTAL(109,C6:C26)</f>
        <v>22283</v>
      </c>
      <c r="D27" s="400">
        <f>SUBTOTAL(109,D6:D26)</f>
        <v>24786</v>
      </c>
      <c r="E27" s="400">
        <f>SUBTOTAL(109,E6:E26)</f>
        <v>27008</v>
      </c>
      <c r="F27" s="400">
        <f t="shared" ref="F27:L27" si="0">SUBTOTAL(109,F6:F26)</f>
        <v>28647</v>
      </c>
      <c r="G27" s="400">
        <f t="shared" si="0"/>
        <v>29801</v>
      </c>
      <c r="H27" s="401">
        <f t="shared" si="0"/>
        <v>34725</v>
      </c>
      <c r="I27" s="400">
        <f t="shared" si="0"/>
        <v>36110</v>
      </c>
      <c r="J27" s="400">
        <f>SUBTOTAL(109,J6:J26)</f>
        <v>37665</v>
      </c>
      <c r="K27" s="401">
        <f t="shared" si="0"/>
        <v>40754</v>
      </c>
      <c r="L27" s="400">
        <f t="shared" si="0"/>
        <v>41024</v>
      </c>
    </row>
    <row r="28" spans="1:27" ht="15" customHeight="1" x14ac:dyDescent="0.25">
      <c r="A28" s="517" t="s">
        <v>145</v>
      </c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T28" s="66"/>
      <c r="U28" s="66"/>
      <c r="V28" s="66"/>
      <c r="W28" s="66"/>
      <c r="X28" s="66"/>
      <c r="Y28" s="66"/>
      <c r="Z28" s="115"/>
      <c r="AA28" s="115"/>
    </row>
    <row r="29" spans="1:27" x14ac:dyDescent="0.25">
      <c r="A29" s="66" t="s">
        <v>135</v>
      </c>
      <c r="B29" s="66"/>
      <c r="C29" s="66"/>
      <c r="E29" s="66"/>
      <c r="F29" s="66"/>
      <c r="G29" s="66"/>
      <c r="H29" s="66"/>
      <c r="I29" s="66"/>
      <c r="J29" s="66"/>
      <c r="K29" s="66"/>
      <c r="L29" s="66"/>
      <c r="T29" s="66"/>
      <c r="U29" s="66"/>
      <c r="V29" s="66"/>
      <c r="W29" s="66"/>
      <c r="X29" s="66"/>
      <c r="Y29" s="66"/>
      <c r="Z29" s="115"/>
      <c r="AA29" s="115"/>
    </row>
    <row r="30" spans="1:27" x14ac:dyDescent="0.25">
      <c r="D30" s="66"/>
      <c r="E30" s="66"/>
      <c r="F30" s="66"/>
      <c r="T30" s="66"/>
      <c r="U30" s="66"/>
      <c r="V30" s="66"/>
      <c r="W30" s="66"/>
      <c r="X30" s="66"/>
      <c r="Y30" s="66"/>
    </row>
  </sheetData>
  <mergeCells count="4">
    <mergeCell ref="A1:K1"/>
    <mergeCell ref="A2:K2"/>
    <mergeCell ref="A3:K3"/>
    <mergeCell ref="A28:L28"/>
  </mergeCells>
  <pageMargins left="0.7" right="0.7" top="0.75" bottom="0.75" header="0.3" footer="0.3"/>
  <pageSetup orientation="portrait" r:id="rId1"/>
  <ignoredErrors>
    <ignoredError sqref="C5:L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F1AD-87F9-473A-BEF1-16173FFB8170}">
  <sheetPr>
    <tabColor theme="8"/>
  </sheetPr>
  <dimension ref="A1:T19"/>
  <sheetViews>
    <sheetView showGridLines="0" zoomScaleNormal="100" workbookViewId="0">
      <selection activeCell="J17" sqref="J17"/>
    </sheetView>
  </sheetViews>
  <sheetFormatPr baseColWidth="10" defaultRowHeight="15" x14ac:dyDescent="0.25"/>
  <cols>
    <col min="1" max="1" width="27.42578125" customWidth="1"/>
    <col min="2" max="11" width="7.28515625" bestFit="1" customWidth="1"/>
    <col min="12" max="12" width="6.7109375" bestFit="1" customWidth="1"/>
    <col min="13" max="13" width="4.85546875" customWidth="1"/>
  </cols>
  <sheetData>
    <row r="1" spans="1:20" ht="15.75" x14ac:dyDescent="0.25">
      <c r="A1" s="509" t="s">
        <v>150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20" ht="15" customHeight="1" x14ac:dyDescent="0.25">
      <c r="A2" s="482" t="s">
        <v>149</v>
      </c>
      <c r="B2" s="482"/>
      <c r="C2" s="482"/>
      <c r="D2" s="482"/>
      <c r="E2" s="482"/>
      <c r="F2" s="482"/>
      <c r="G2" s="482"/>
      <c r="H2" s="482"/>
      <c r="I2" s="482"/>
      <c r="J2" s="482"/>
      <c r="K2" s="143"/>
      <c r="L2" s="143"/>
      <c r="M2" s="143"/>
    </row>
    <row r="3" spans="1:20" ht="15" customHeight="1" x14ac:dyDescent="0.25">
      <c r="A3" s="500" t="s">
        <v>331</v>
      </c>
      <c r="B3" s="500"/>
      <c r="C3" s="500"/>
      <c r="D3" s="500"/>
      <c r="E3" s="500"/>
      <c r="F3" s="500"/>
      <c r="G3" s="500"/>
      <c r="H3" s="500"/>
      <c r="I3" s="500"/>
      <c r="J3" s="500"/>
    </row>
    <row r="4" spans="1:20" ht="15" customHeight="1" x14ac:dyDescent="0.25"/>
    <row r="5" spans="1:20" ht="15.75" x14ac:dyDescent="0.25">
      <c r="A5" s="390" t="s">
        <v>332</v>
      </c>
      <c r="B5" s="391" t="s">
        <v>34</v>
      </c>
      <c r="C5" s="391" t="s">
        <v>35</v>
      </c>
      <c r="D5" s="391" t="s">
        <v>36</v>
      </c>
      <c r="E5" s="391" t="s">
        <v>37</v>
      </c>
      <c r="F5" s="391" t="s">
        <v>38</v>
      </c>
      <c r="G5" s="391" t="s">
        <v>39</v>
      </c>
      <c r="H5" s="391" t="s">
        <v>40</v>
      </c>
      <c r="I5" s="391" t="s">
        <v>41</v>
      </c>
      <c r="J5" s="391" t="s">
        <v>28</v>
      </c>
      <c r="K5" s="391" t="s">
        <v>79</v>
      </c>
      <c r="L5" s="391" t="s">
        <v>80</v>
      </c>
      <c r="N5" s="521" t="s">
        <v>341</v>
      </c>
      <c r="O5" s="521"/>
      <c r="P5" s="521"/>
      <c r="Q5" s="518" t="s">
        <v>342</v>
      </c>
      <c r="R5" s="519"/>
      <c r="S5" s="519"/>
      <c r="T5" s="520"/>
    </row>
    <row r="6" spans="1:20" ht="15.75" x14ac:dyDescent="0.25">
      <c r="A6" s="404" t="s">
        <v>341</v>
      </c>
      <c r="B6" s="297">
        <v>20050</v>
      </c>
      <c r="C6" s="297">
        <v>22468</v>
      </c>
      <c r="D6" s="297">
        <v>24275</v>
      </c>
      <c r="E6" s="297">
        <v>26604</v>
      </c>
      <c r="F6" s="297">
        <v>27623</v>
      </c>
      <c r="G6" s="297">
        <v>32792</v>
      </c>
      <c r="H6" s="297">
        <v>34521</v>
      </c>
      <c r="I6" s="297">
        <v>35978</v>
      </c>
      <c r="J6" s="297">
        <v>38411</v>
      </c>
      <c r="K6" s="297">
        <v>38367</v>
      </c>
      <c r="L6" s="405" t="s">
        <v>71</v>
      </c>
      <c r="N6" s="347" t="s">
        <v>338</v>
      </c>
      <c r="O6" s="347" t="s">
        <v>337</v>
      </c>
      <c r="P6" s="347" t="s">
        <v>336</v>
      </c>
      <c r="Q6" s="347" t="s">
        <v>335</v>
      </c>
      <c r="R6" s="347" t="s">
        <v>334</v>
      </c>
      <c r="S6" s="308" t="s">
        <v>333</v>
      </c>
      <c r="T6" s="347" t="s">
        <v>339</v>
      </c>
    </row>
    <row r="7" spans="1:20" ht="15.75" x14ac:dyDescent="0.25">
      <c r="A7" s="347" t="s">
        <v>338</v>
      </c>
      <c r="B7" s="393">
        <v>0</v>
      </c>
      <c r="C7" s="393">
        <v>0</v>
      </c>
      <c r="D7" s="393">
        <v>90</v>
      </c>
      <c r="E7" s="393">
        <v>215</v>
      </c>
      <c r="F7" s="393">
        <v>579</v>
      </c>
      <c r="G7" s="393">
        <v>484</v>
      </c>
      <c r="H7" s="393">
        <v>151</v>
      </c>
      <c r="I7" s="393">
        <v>42</v>
      </c>
      <c r="J7" s="393">
        <v>121</v>
      </c>
      <c r="K7" s="396">
        <v>146</v>
      </c>
      <c r="L7" s="402" t="s">
        <v>71</v>
      </c>
      <c r="N7" s="396">
        <v>146</v>
      </c>
      <c r="O7" s="396">
        <v>1644</v>
      </c>
      <c r="P7" s="396">
        <v>38367</v>
      </c>
      <c r="Q7" s="396">
        <v>123</v>
      </c>
      <c r="R7" s="396">
        <v>589</v>
      </c>
      <c r="S7" s="395">
        <v>151</v>
      </c>
      <c r="T7" s="396">
        <v>4</v>
      </c>
    </row>
    <row r="8" spans="1:20" ht="15.75" x14ac:dyDescent="0.25">
      <c r="A8" s="347" t="s">
        <v>337</v>
      </c>
      <c r="B8" s="393">
        <v>986</v>
      </c>
      <c r="C8" s="393">
        <v>1190</v>
      </c>
      <c r="D8" s="393">
        <v>1080</v>
      </c>
      <c r="E8" s="393">
        <v>987</v>
      </c>
      <c r="F8" s="393">
        <v>1029</v>
      </c>
      <c r="G8" s="393">
        <v>1155</v>
      </c>
      <c r="H8" s="393">
        <v>1254</v>
      </c>
      <c r="I8" s="393">
        <v>1450</v>
      </c>
      <c r="J8" s="393">
        <v>1639</v>
      </c>
      <c r="K8" s="396">
        <v>1644</v>
      </c>
      <c r="L8" s="402" t="s">
        <v>71</v>
      </c>
    </row>
    <row r="9" spans="1:20" ht="15.75" x14ac:dyDescent="0.25">
      <c r="A9" s="347" t="s">
        <v>336</v>
      </c>
      <c r="B9" s="393">
        <v>20050</v>
      </c>
      <c r="C9" s="393">
        <v>22468</v>
      </c>
      <c r="D9" s="393">
        <v>24275</v>
      </c>
      <c r="E9" s="393">
        <v>26604</v>
      </c>
      <c r="F9" s="393">
        <v>27623</v>
      </c>
      <c r="G9" s="393">
        <v>32792</v>
      </c>
      <c r="H9" s="394">
        <v>34521</v>
      </c>
      <c r="I9" s="393">
        <v>35978</v>
      </c>
      <c r="J9" s="393">
        <v>38411</v>
      </c>
      <c r="K9" s="396">
        <v>38367</v>
      </c>
      <c r="L9" s="402" t="s">
        <v>71</v>
      </c>
    </row>
    <row r="10" spans="1:20" ht="15.75" x14ac:dyDescent="0.25">
      <c r="A10" s="403" t="s">
        <v>342</v>
      </c>
      <c r="B10" s="334">
        <v>1247</v>
      </c>
      <c r="C10" s="334">
        <v>1128</v>
      </c>
      <c r="D10" s="334">
        <v>1563</v>
      </c>
      <c r="E10" s="334">
        <v>841</v>
      </c>
      <c r="F10" s="334">
        <v>570</v>
      </c>
      <c r="G10" s="334">
        <v>294</v>
      </c>
      <c r="H10" s="334">
        <v>184</v>
      </c>
      <c r="I10" s="334">
        <v>195</v>
      </c>
      <c r="J10" s="334">
        <v>583</v>
      </c>
      <c r="K10" s="297">
        <v>867</v>
      </c>
      <c r="L10" s="406" t="s">
        <v>71</v>
      </c>
    </row>
    <row r="11" spans="1:20" ht="15.75" x14ac:dyDescent="0.25">
      <c r="A11" s="347" t="s">
        <v>335</v>
      </c>
      <c r="B11" s="393"/>
      <c r="C11" s="393"/>
      <c r="D11" s="393"/>
      <c r="E11" s="393"/>
      <c r="F11" s="393"/>
      <c r="G11" s="393"/>
      <c r="H11" s="393"/>
      <c r="I11" s="393"/>
      <c r="J11" s="393">
        <v>30</v>
      </c>
      <c r="K11" s="396">
        <v>123</v>
      </c>
      <c r="L11" s="402" t="s">
        <v>71</v>
      </c>
    </row>
    <row r="12" spans="1:20" ht="15.75" x14ac:dyDescent="0.25">
      <c r="A12" s="347" t="s">
        <v>334</v>
      </c>
      <c r="B12" s="393">
        <v>1247</v>
      </c>
      <c r="C12" s="393">
        <v>1128</v>
      </c>
      <c r="D12" s="393">
        <v>1475</v>
      </c>
      <c r="E12" s="393">
        <v>841</v>
      </c>
      <c r="F12" s="393">
        <v>570</v>
      </c>
      <c r="G12" s="393">
        <v>276</v>
      </c>
      <c r="H12" s="393">
        <v>170</v>
      </c>
      <c r="I12" s="393">
        <v>144</v>
      </c>
      <c r="J12" s="393">
        <v>374</v>
      </c>
      <c r="K12" s="396">
        <v>589</v>
      </c>
      <c r="L12" s="402" t="s">
        <v>71</v>
      </c>
    </row>
    <row r="13" spans="1:20" ht="15.75" x14ac:dyDescent="0.25">
      <c r="A13" s="308" t="s">
        <v>333</v>
      </c>
      <c r="B13" s="393">
        <v>0</v>
      </c>
      <c r="C13" s="393">
        <v>0</v>
      </c>
      <c r="D13" s="393">
        <v>86</v>
      </c>
      <c r="E13" s="393">
        <v>0</v>
      </c>
      <c r="F13" s="393">
        <v>0</v>
      </c>
      <c r="G13" s="393">
        <v>18</v>
      </c>
      <c r="H13" s="393">
        <v>14</v>
      </c>
      <c r="I13" s="393">
        <v>51</v>
      </c>
      <c r="J13" s="393">
        <v>179</v>
      </c>
      <c r="K13" s="395">
        <v>151</v>
      </c>
      <c r="L13" s="402" t="s">
        <v>71</v>
      </c>
    </row>
    <row r="14" spans="1:20" ht="15.75" x14ac:dyDescent="0.25">
      <c r="A14" s="347" t="s">
        <v>339</v>
      </c>
      <c r="B14" s="393">
        <v>0</v>
      </c>
      <c r="C14" s="393">
        <v>0</v>
      </c>
      <c r="D14" s="393">
        <v>2</v>
      </c>
      <c r="E14" s="393">
        <v>0</v>
      </c>
      <c r="F14" s="393">
        <v>0</v>
      </c>
      <c r="G14" s="393"/>
      <c r="H14" s="393"/>
      <c r="I14" s="393"/>
      <c r="J14" s="393"/>
      <c r="K14" s="396">
        <v>4</v>
      </c>
      <c r="L14" s="402" t="s">
        <v>71</v>
      </c>
    </row>
    <row r="15" spans="1:20" ht="15.75" x14ac:dyDescent="0.25">
      <c r="A15" s="403" t="s">
        <v>304</v>
      </c>
      <c r="B15" s="407">
        <f>SUM(B6+B10)</f>
        <v>21297</v>
      </c>
      <c r="C15" s="407">
        <f t="shared" ref="C15:K15" si="0">SUM(C6+C10)</f>
        <v>23596</v>
      </c>
      <c r="D15" s="407">
        <f t="shared" si="0"/>
        <v>25838</v>
      </c>
      <c r="E15" s="407">
        <f t="shared" si="0"/>
        <v>27445</v>
      </c>
      <c r="F15" s="407">
        <f t="shared" si="0"/>
        <v>28193</v>
      </c>
      <c r="G15" s="407">
        <f t="shared" si="0"/>
        <v>33086</v>
      </c>
      <c r="H15" s="407">
        <f t="shared" si="0"/>
        <v>34705</v>
      </c>
      <c r="I15" s="407">
        <f t="shared" si="0"/>
        <v>36173</v>
      </c>
      <c r="J15" s="407">
        <f t="shared" si="0"/>
        <v>38994</v>
      </c>
      <c r="K15" s="407">
        <f t="shared" si="0"/>
        <v>39234</v>
      </c>
      <c r="L15" s="406" t="s">
        <v>71</v>
      </c>
    </row>
    <row r="16" spans="1:20" ht="15" customHeight="1" x14ac:dyDescent="0.25">
      <c r="A16" s="372" t="s">
        <v>145</v>
      </c>
      <c r="B16" s="372"/>
      <c r="D16" s="66"/>
      <c r="E16" s="66"/>
      <c r="F16" s="66"/>
      <c r="G16" s="66"/>
      <c r="H16" s="66"/>
      <c r="I16" s="66"/>
      <c r="J16" s="66"/>
      <c r="K16" s="66"/>
      <c r="L16" s="66"/>
    </row>
    <row r="17" spans="1:12" x14ac:dyDescent="0.25">
      <c r="A17" s="66" t="s">
        <v>135</v>
      </c>
      <c r="B17" s="66"/>
      <c r="D17" s="66"/>
      <c r="E17" s="66"/>
      <c r="F17" s="66"/>
      <c r="G17" s="66"/>
      <c r="H17" s="66"/>
      <c r="I17" s="66"/>
      <c r="J17" s="66"/>
      <c r="K17" s="381"/>
      <c r="L17" s="66"/>
    </row>
    <row r="18" spans="1:12" x14ac:dyDescent="0.25">
      <c r="C18" s="66"/>
      <c r="D18" s="66"/>
      <c r="E18" s="66"/>
      <c r="K18" s="118"/>
    </row>
    <row r="19" spans="1:12" x14ac:dyDescent="0.25">
      <c r="K19" s="118"/>
    </row>
  </sheetData>
  <mergeCells count="5">
    <mergeCell ref="Q5:T5"/>
    <mergeCell ref="A1:J1"/>
    <mergeCell ref="A2:J2"/>
    <mergeCell ref="A3:J3"/>
    <mergeCell ref="N5:P5"/>
  </mergeCells>
  <pageMargins left="0.7" right="0.7" top="0.75" bottom="0.75" header="0.3" footer="0.3"/>
  <pageSetup orientation="portrait" r:id="rId1"/>
  <ignoredErrors>
    <ignoredError sqref="B5:K5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EE93-1E34-4FCC-8AF5-82CB566C032C}">
  <sheetPr>
    <tabColor theme="9"/>
  </sheetPr>
  <dimension ref="A1:P32"/>
  <sheetViews>
    <sheetView showGridLines="0" zoomScale="130" zoomScaleNormal="130" workbookViewId="0">
      <selection activeCell="F14" sqref="F14"/>
    </sheetView>
  </sheetViews>
  <sheetFormatPr baseColWidth="10" defaultRowHeight="15" x14ac:dyDescent="0.25"/>
  <cols>
    <col min="1" max="1" width="20.28515625" customWidth="1"/>
    <col min="2" max="2" width="14.42578125" customWidth="1"/>
    <col min="3" max="3" width="10.42578125" customWidth="1"/>
    <col min="4" max="4" width="11" customWidth="1"/>
    <col min="5" max="12" width="7.85546875" bestFit="1" customWidth="1"/>
    <col min="13" max="13" width="6.85546875" customWidth="1"/>
    <col min="14" max="14" width="22" customWidth="1"/>
    <col min="22" max="24" width="5.5703125" bestFit="1" customWidth="1"/>
    <col min="27" max="27" width="18" bestFit="1" customWidth="1"/>
  </cols>
  <sheetData>
    <row r="1" spans="1:16" ht="15.75" customHeight="1" x14ac:dyDescent="0.25">
      <c r="A1" s="509" t="s">
        <v>343</v>
      </c>
      <c r="B1" s="509"/>
      <c r="C1" s="509"/>
      <c r="D1" s="509"/>
      <c r="E1" s="509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15.75" customHeight="1" x14ac:dyDescent="0.25">
      <c r="A2" s="509" t="s">
        <v>344</v>
      </c>
      <c r="B2" s="509"/>
      <c r="C2" s="509"/>
      <c r="D2" s="509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15.75" customHeight="1" x14ac:dyDescent="0.25">
      <c r="A3" s="483" t="s">
        <v>350</v>
      </c>
      <c r="B3" s="483"/>
      <c r="C3" s="483"/>
      <c r="D3" s="483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x14ac:dyDescent="0.25">
      <c r="A4" s="483"/>
      <c r="B4" s="483"/>
      <c r="C4" s="483"/>
      <c r="D4" s="483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</row>
    <row r="5" spans="1:16" ht="15.75" x14ac:dyDescent="0.25">
      <c r="A5" s="373"/>
      <c r="B5" s="373"/>
      <c r="C5" s="373"/>
      <c r="D5" s="373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</row>
    <row r="6" spans="1:16" ht="31.5" x14ac:dyDescent="0.25">
      <c r="A6" s="311" t="s">
        <v>33</v>
      </c>
      <c r="B6" s="418" t="s">
        <v>347</v>
      </c>
      <c r="C6" s="411" t="s">
        <v>348</v>
      </c>
      <c r="D6" s="412" t="s">
        <v>349</v>
      </c>
    </row>
    <row r="7" spans="1:16" ht="15.75" x14ac:dyDescent="0.25">
      <c r="A7" s="293" t="s">
        <v>115</v>
      </c>
      <c r="B7" s="409">
        <v>1</v>
      </c>
      <c r="C7" s="308">
        <v>0</v>
      </c>
      <c r="D7" s="410">
        <v>0</v>
      </c>
    </row>
    <row r="8" spans="1:16" ht="15.75" x14ac:dyDescent="0.25">
      <c r="A8" s="293" t="s">
        <v>92</v>
      </c>
      <c r="B8" s="293">
        <v>1</v>
      </c>
      <c r="C8" s="308">
        <v>0</v>
      </c>
      <c r="D8" s="410">
        <v>0</v>
      </c>
    </row>
    <row r="9" spans="1:16" ht="15.75" x14ac:dyDescent="0.25">
      <c r="A9" s="293" t="s">
        <v>116</v>
      </c>
      <c r="B9" s="293">
        <v>1</v>
      </c>
      <c r="C9" s="308">
        <v>1</v>
      </c>
      <c r="D9" s="410">
        <v>1</v>
      </c>
    </row>
    <row r="10" spans="1:16" ht="15.75" x14ac:dyDescent="0.25">
      <c r="A10" s="293" t="s">
        <v>94</v>
      </c>
      <c r="B10" s="409">
        <v>1</v>
      </c>
      <c r="C10" s="308">
        <v>0</v>
      </c>
      <c r="D10" s="410">
        <v>0</v>
      </c>
    </row>
    <row r="11" spans="1:16" ht="15.75" x14ac:dyDescent="0.25">
      <c r="A11" s="293" t="s">
        <v>117</v>
      </c>
      <c r="B11" s="293">
        <v>0</v>
      </c>
      <c r="C11" s="308">
        <v>0</v>
      </c>
      <c r="D11" s="410">
        <v>0</v>
      </c>
    </row>
    <row r="12" spans="1:16" ht="15.75" x14ac:dyDescent="0.25">
      <c r="A12" s="293" t="s">
        <v>118</v>
      </c>
      <c r="B12" s="293">
        <v>1</v>
      </c>
      <c r="C12" s="308">
        <v>0</v>
      </c>
      <c r="D12" s="410">
        <v>0</v>
      </c>
    </row>
    <row r="13" spans="1:16" ht="15.75" x14ac:dyDescent="0.25">
      <c r="A13" s="293" t="s">
        <v>119</v>
      </c>
      <c r="B13" s="293">
        <v>1</v>
      </c>
      <c r="C13" s="308">
        <v>1</v>
      </c>
      <c r="D13" s="410">
        <v>0</v>
      </c>
    </row>
    <row r="14" spans="1:16" ht="15.75" x14ac:dyDescent="0.25">
      <c r="A14" s="293" t="s">
        <v>120</v>
      </c>
      <c r="B14" s="293">
        <v>1</v>
      </c>
      <c r="C14" s="308">
        <v>0</v>
      </c>
      <c r="D14" s="410">
        <v>0</v>
      </c>
    </row>
    <row r="15" spans="1:16" ht="15.75" x14ac:dyDescent="0.25">
      <c r="A15" s="293" t="s">
        <v>121</v>
      </c>
      <c r="B15" s="293">
        <v>1</v>
      </c>
      <c r="C15" s="308">
        <v>0</v>
      </c>
      <c r="D15" s="410">
        <v>0</v>
      </c>
    </row>
    <row r="16" spans="1:16" ht="15.75" x14ac:dyDescent="0.25">
      <c r="A16" s="293" t="s">
        <v>122</v>
      </c>
      <c r="B16" s="293">
        <v>1</v>
      </c>
      <c r="C16" s="308">
        <v>0</v>
      </c>
      <c r="D16" s="410">
        <v>0</v>
      </c>
    </row>
    <row r="17" spans="1:5" ht="15.75" x14ac:dyDescent="0.25">
      <c r="A17" s="293" t="s">
        <v>123</v>
      </c>
      <c r="B17" s="293">
        <v>1</v>
      </c>
      <c r="C17" s="308">
        <v>0</v>
      </c>
      <c r="D17" s="410">
        <v>0</v>
      </c>
    </row>
    <row r="18" spans="1:5" ht="15.75" x14ac:dyDescent="0.25">
      <c r="A18" s="293" t="s">
        <v>102</v>
      </c>
      <c r="B18" s="293">
        <v>1</v>
      </c>
      <c r="C18" s="308">
        <v>0</v>
      </c>
      <c r="D18" s="410">
        <v>0</v>
      </c>
    </row>
    <row r="19" spans="1:5" ht="15.75" x14ac:dyDescent="0.25">
      <c r="A19" s="293" t="s">
        <v>124</v>
      </c>
      <c r="B19" s="409">
        <v>1</v>
      </c>
      <c r="C19" s="308">
        <v>1</v>
      </c>
      <c r="D19" s="410">
        <v>0</v>
      </c>
    </row>
    <row r="20" spans="1:5" ht="15.75" x14ac:dyDescent="0.25">
      <c r="A20" s="293" t="s">
        <v>125</v>
      </c>
      <c r="B20" s="293">
        <v>1</v>
      </c>
      <c r="C20" s="308">
        <v>0</v>
      </c>
      <c r="D20" s="410">
        <v>0</v>
      </c>
    </row>
    <row r="21" spans="1:5" ht="15.75" x14ac:dyDescent="0.25">
      <c r="A21" s="293" t="s">
        <v>105</v>
      </c>
      <c r="B21" s="293">
        <v>1</v>
      </c>
      <c r="C21" s="308">
        <v>0</v>
      </c>
      <c r="D21" s="410">
        <v>0</v>
      </c>
    </row>
    <row r="22" spans="1:5" ht="15.75" x14ac:dyDescent="0.25">
      <c r="A22" s="293" t="s">
        <v>126</v>
      </c>
      <c r="B22" s="409">
        <v>1</v>
      </c>
      <c r="C22" s="308">
        <v>1</v>
      </c>
      <c r="D22" s="410">
        <v>1</v>
      </c>
    </row>
    <row r="23" spans="1:5" ht="15.75" x14ac:dyDescent="0.25">
      <c r="A23" s="293" t="s">
        <v>127</v>
      </c>
      <c r="B23" s="409">
        <v>1</v>
      </c>
      <c r="C23" s="308">
        <v>0</v>
      </c>
      <c r="D23" s="410">
        <v>0</v>
      </c>
    </row>
    <row r="24" spans="1:5" ht="15.75" x14ac:dyDescent="0.25">
      <c r="A24" s="293" t="s">
        <v>128</v>
      </c>
      <c r="B24" s="409">
        <v>1</v>
      </c>
      <c r="C24" s="308">
        <v>0</v>
      </c>
      <c r="D24" s="410">
        <v>0</v>
      </c>
    </row>
    <row r="25" spans="1:5" ht="15.75" x14ac:dyDescent="0.25">
      <c r="A25" s="293" t="s">
        <v>109</v>
      </c>
      <c r="B25" s="409">
        <v>1</v>
      </c>
      <c r="C25" s="308">
        <v>0</v>
      </c>
      <c r="D25" s="410">
        <v>0</v>
      </c>
    </row>
    <row r="26" spans="1:5" ht="15.75" x14ac:dyDescent="0.25">
      <c r="A26" s="293" t="s">
        <v>129</v>
      </c>
      <c r="B26" s="409">
        <v>2</v>
      </c>
      <c r="C26" s="308">
        <v>13</v>
      </c>
      <c r="D26" s="410">
        <v>1</v>
      </c>
    </row>
    <row r="27" spans="1:5" ht="16.5" thickBot="1" x14ac:dyDescent="0.3">
      <c r="A27" s="414" t="s">
        <v>345</v>
      </c>
      <c r="B27" s="415">
        <v>1</v>
      </c>
      <c r="C27" s="416">
        <v>0</v>
      </c>
      <c r="D27" s="417">
        <v>0</v>
      </c>
    </row>
    <row r="28" spans="1:5" ht="17.25" thickTop="1" thickBot="1" x14ac:dyDescent="0.3">
      <c r="A28" s="413" t="s">
        <v>304</v>
      </c>
      <c r="B28" s="419">
        <f>SUM(B7:B27)</f>
        <v>21</v>
      </c>
      <c r="C28" s="419">
        <f t="shared" ref="C28:D28" si="0">SUM(C7:C27)</f>
        <v>17</v>
      </c>
      <c r="D28" s="420">
        <f t="shared" si="0"/>
        <v>3</v>
      </c>
    </row>
    <row r="29" spans="1:5" ht="15.75" thickTop="1" x14ac:dyDescent="0.25">
      <c r="A29" s="66" t="s">
        <v>346</v>
      </c>
      <c r="B29" s="66"/>
      <c r="C29" s="66"/>
    </row>
    <row r="30" spans="1:5" x14ac:dyDescent="0.25">
      <c r="A30" s="522" t="s">
        <v>84</v>
      </c>
      <c r="B30" s="522"/>
      <c r="C30" s="522"/>
      <c r="D30" s="522"/>
      <c r="E30" s="522"/>
    </row>
    <row r="31" spans="1:5" x14ac:dyDescent="0.25">
      <c r="A31" s="522"/>
      <c r="B31" s="522"/>
      <c r="C31" s="522"/>
      <c r="D31" s="522"/>
      <c r="E31" s="522"/>
    </row>
    <row r="32" spans="1:5" x14ac:dyDescent="0.25">
      <c r="A32" s="421" t="s">
        <v>351</v>
      </c>
    </row>
  </sheetData>
  <mergeCells count="4">
    <mergeCell ref="A30:E31"/>
    <mergeCell ref="A1:E1"/>
    <mergeCell ref="A2:D2"/>
    <mergeCell ref="A3:D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AT132"/>
  <sheetViews>
    <sheetView showGridLines="0" zoomScaleNormal="100" workbookViewId="0">
      <pane xSplit="2" topLeftCell="C1" activePane="topRight" state="frozen"/>
      <selection activeCell="B1" sqref="B1"/>
      <selection pane="topRight" activeCell="E93" sqref="E93"/>
    </sheetView>
  </sheetViews>
  <sheetFormatPr baseColWidth="10" defaultRowHeight="15" x14ac:dyDescent="0.25"/>
  <cols>
    <col min="1" max="1" width="8.7109375" customWidth="1"/>
    <col min="2" max="2" width="19.42578125" customWidth="1"/>
    <col min="3" max="3" width="9.5703125" customWidth="1"/>
    <col min="4" max="4" width="9.140625" customWidth="1"/>
    <col min="5" max="5" width="9.42578125" customWidth="1"/>
    <col min="6" max="6" width="8.85546875" bestFit="1" customWidth="1"/>
    <col min="7" max="7" width="8.85546875" customWidth="1"/>
    <col min="8" max="8" width="9.5703125" customWidth="1"/>
    <col min="9" max="9" width="9.140625" customWidth="1"/>
    <col min="10" max="10" width="8.85546875" bestFit="1" customWidth="1"/>
    <col min="11" max="11" width="9.5703125" customWidth="1"/>
    <col min="12" max="14" width="10.28515625" customWidth="1"/>
    <col min="15" max="15" width="9" customWidth="1"/>
    <col min="16" max="16" width="9.42578125" customWidth="1"/>
    <col min="17" max="17" width="8.7109375" customWidth="1"/>
    <col min="18" max="18" width="8.85546875" customWidth="1"/>
    <col min="19" max="19" width="10" customWidth="1"/>
    <col min="20" max="20" width="12.28515625" bestFit="1" customWidth="1"/>
    <col min="21" max="21" width="11.140625" bestFit="1" customWidth="1"/>
    <col min="22" max="22" width="8.85546875" bestFit="1" customWidth="1"/>
    <col min="38" max="38" width="8.85546875" bestFit="1" customWidth="1"/>
    <col min="42" max="42" width="10.5703125" customWidth="1"/>
    <col min="43" max="43" width="13.28515625" bestFit="1" customWidth="1"/>
    <col min="44" max="44" width="12.28515625" bestFit="1" customWidth="1"/>
    <col min="45" max="45" width="11.140625" bestFit="1" customWidth="1"/>
    <col min="46" max="46" width="10.28515625" bestFit="1" customWidth="1"/>
  </cols>
  <sheetData>
    <row r="1" spans="1:46" x14ac:dyDescent="0.25">
      <c r="A1" s="495" t="s">
        <v>85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46" ht="15.75" x14ac:dyDescent="0.25">
      <c r="A2" s="500" t="s">
        <v>86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</row>
    <row r="3" spans="1:46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46" s="422" customFormat="1" ht="15.75" x14ac:dyDescent="0.25">
      <c r="A4" s="424"/>
      <c r="B4" s="424"/>
      <c r="C4" s="523">
        <v>2011</v>
      </c>
      <c r="D4" s="523"/>
      <c r="E4" s="523"/>
      <c r="F4" s="523"/>
      <c r="G4" s="523">
        <v>2012</v>
      </c>
      <c r="H4" s="523"/>
      <c r="I4" s="523"/>
      <c r="J4" s="523"/>
      <c r="K4" s="523">
        <v>2013</v>
      </c>
      <c r="L4" s="523"/>
      <c r="M4" s="523"/>
      <c r="N4" s="523"/>
      <c r="O4" s="523">
        <v>2014</v>
      </c>
      <c r="P4" s="523"/>
      <c r="Q4" s="523"/>
      <c r="R4" s="523"/>
      <c r="S4" s="523">
        <v>2015</v>
      </c>
      <c r="T4" s="523"/>
      <c r="U4" s="523"/>
      <c r="V4" s="523"/>
      <c r="W4" s="523">
        <v>2016</v>
      </c>
      <c r="X4" s="523"/>
      <c r="Y4" s="523"/>
      <c r="Z4" s="523"/>
      <c r="AA4" s="523">
        <v>2017</v>
      </c>
      <c r="AB4" s="523"/>
      <c r="AC4" s="523"/>
      <c r="AD4" s="523"/>
      <c r="AE4" s="523">
        <v>2018</v>
      </c>
      <c r="AF4" s="523"/>
      <c r="AG4" s="523"/>
      <c r="AH4" s="523"/>
      <c r="AI4" s="523">
        <v>2019</v>
      </c>
      <c r="AJ4" s="523"/>
      <c r="AK4" s="523"/>
      <c r="AL4" s="523"/>
      <c r="AM4" s="523">
        <v>2020</v>
      </c>
      <c r="AN4" s="523"/>
      <c r="AO4" s="523"/>
      <c r="AP4" s="523"/>
      <c r="AQ4" s="523">
        <v>2021</v>
      </c>
      <c r="AR4" s="523"/>
      <c r="AS4" s="523"/>
      <c r="AT4" s="523"/>
    </row>
    <row r="5" spans="1:46" s="422" customFormat="1" ht="15.75" x14ac:dyDescent="0.25">
      <c r="A5" s="423" t="s">
        <v>32</v>
      </c>
      <c r="B5" s="271" t="s">
        <v>87</v>
      </c>
      <c r="C5" s="271" t="s">
        <v>82</v>
      </c>
      <c r="D5" s="271" t="s">
        <v>88</v>
      </c>
      <c r="E5" s="271" t="s">
        <v>89</v>
      </c>
      <c r="F5" s="271" t="s">
        <v>26</v>
      </c>
      <c r="G5" s="271" t="s">
        <v>82</v>
      </c>
      <c r="H5" s="271" t="s">
        <v>88</v>
      </c>
      <c r="I5" s="271" t="s">
        <v>89</v>
      </c>
      <c r="J5" s="271" t="s">
        <v>26</v>
      </c>
      <c r="K5" s="271" t="s">
        <v>82</v>
      </c>
      <c r="L5" s="271" t="s">
        <v>88</v>
      </c>
      <c r="M5" s="271" t="s">
        <v>89</v>
      </c>
      <c r="N5" s="271" t="s">
        <v>26</v>
      </c>
      <c r="O5" s="271" t="s">
        <v>82</v>
      </c>
      <c r="P5" s="271" t="s">
        <v>88</v>
      </c>
      <c r="Q5" s="271" t="s">
        <v>89</v>
      </c>
      <c r="R5" s="271" t="s">
        <v>26</v>
      </c>
      <c r="S5" s="271" t="s">
        <v>82</v>
      </c>
      <c r="T5" s="271" t="s">
        <v>88</v>
      </c>
      <c r="U5" s="271" t="s">
        <v>89</v>
      </c>
      <c r="V5" s="271" t="s">
        <v>26</v>
      </c>
      <c r="W5" s="271" t="s">
        <v>82</v>
      </c>
      <c r="X5" s="271" t="s">
        <v>88</v>
      </c>
      <c r="Y5" s="271" t="s">
        <v>89</v>
      </c>
      <c r="Z5" s="271" t="s">
        <v>26</v>
      </c>
      <c r="AA5" s="271" t="s">
        <v>82</v>
      </c>
      <c r="AB5" s="271" t="s">
        <v>88</v>
      </c>
      <c r="AC5" s="271" t="s">
        <v>89</v>
      </c>
      <c r="AD5" s="271" t="s">
        <v>26</v>
      </c>
      <c r="AE5" s="271" t="s">
        <v>82</v>
      </c>
      <c r="AF5" s="271" t="s">
        <v>88</v>
      </c>
      <c r="AG5" s="271" t="s">
        <v>89</v>
      </c>
      <c r="AH5" s="271" t="s">
        <v>26</v>
      </c>
      <c r="AI5" s="271" t="s">
        <v>82</v>
      </c>
      <c r="AJ5" s="271" t="s">
        <v>88</v>
      </c>
      <c r="AK5" s="271" t="s">
        <v>89</v>
      </c>
      <c r="AL5" s="271" t="s">
        <v>26</v>
      </c>
      <c r="AM5" s="271" t="s">
        <v>82</v>
      </c>
      <c r="AN5" s="271" t="s">
        <v>88</v>
      </c>
      <c r="AO5" s="271" t="s">
        <v>90</v>
      </c>
      <c r="AP5" s="271" t="s">
        <v>3</v>
      </c>
      <c r="AQ5" s="271" t="s">
        <v>82</v>
      </c>
      <c r="AR5" s="271" t="s">
        <v>88</v>
      </c>
      <c r="AS5" s="271" t="s">
        <v>90</v>
      </c>
      <c r="AT5" s="271" t="s">
        <v>3</v>
      </c>
    </row>
    <row r="6" spans="1:46" s="1" customFormat="1" ht="15.75" x14ac:dyDescent="0.25">
      <c r="A6" s="425">
        <v>70230</v>
      </c>
      <c r="B6" s="295" t="s">
        <v>91</v>
      </c>
      <c r="C6" s="426" t="s">
        <v>71</v>
      </c>
      <c r="D6" s="426" t="s">
        <v>71</v>
      </c>
      <c r="E6" s="426" t="s">
        <v>71</v>
      </c>
      <c r="F6" s="426" t="s">
        <v>71</v>
      </c>
      <c r="G6" s="267">
        <v>98</v>
      </c>
      <c r="H6" s="267">
        <v>4283</v>
      </c>
      <c r="I6" s="267">
        <v>0</v>
      </c>
      <c r="J6" s="427">
        <f>SUM('No. Afiliados por regimen '!$G6:$I6)</f>
        <v>4381</v>
      </c>
      <c r="K6" s="267">
        <v>118</v>
      </c>
      <c r="L6" s="267">
        <v>4295</v>
      </c>
      <c r="M6" s="267">
        <v>0</v>
      </c>
      <c r="N6" s="427">
        <f>SUM('No. Afiliados por regimen '!$K6:$M6)</f>
        <v>4413</v>
      </c>
      <c r="O6" s="267">
        <v>60</v>
      </c>
      <c r="P6" s="267">
        <v>4301</v>
      </c>
      <c r="Q6" s="267">
        <v>1</v>
      </c>
      <c r="R6" s="427">
        <f>SUM('No. Afiliados por regimen '!$O6:$Q6)</f>
        <v>4362</v>
      </c>
      <c r="S6" s="267">
        <v>89</v>
      </c>
      <c r="T6" s="267">
        <v>4420</v>
      </c>
      <c r="U6" s="267">
        <v>1</v>
      </c>
      <c r="V6" s="427">
        <f>SUM('No. Afiliados por regimen '!$S6:$U6)</f>
        <v>4510</v>
      </c>
      <c r="W6" s="267">
        <v>118</v>
      </c>
      <c r="X6" s="267">
        <v>4302</v>
      </c>
      <c r="Y6" s="267">
        <v>19</v>
      </c>
      <c r="Z6" s="427">
        <f>SUM('No. Afiliados por regimen '!$W6:$Y6)</f>
        <v>4439</v>
      </c>
      <c r="AA6" s="267">
        <v>126</v>
      </c>
      <c r="AB6" s="267">
        <v>4334</v>
      </c>
      <c r="AC6" s="267">
        <v>21</v>
      </c>
      <c r="AD6" s="427">
        <f>SUM('No. Afiliados por regimen '!$AA6:$AC6)</f>
        <v>4481</v>
      </c>
      <c r="AE6" s="267">
        <v>166</v>
      </c>
      <c r="AF6" s="267">
        <v>4451</v>
      </c>
      <c r="AG6" s="267">
        <v>21</v>
      </c>
      <c r="AH6" s="427">
        <f>SUM('No. Afiliados por regimen '!$AE6:$AG6)</f>
        <v>4638</v>
      </c>
      <c r="AI6" s="267">
        <v>242</v>
      </c>
      <c r="AJ6" s="267">
        <v>4478</v>
      </c>
      <c r="AK6" s="267">
        <v>20</v>
      </c>
      <c r="AL6" s="427">
        <f>SUM('No. Afiliados por regimen '!$AI6:$AK6)</f>
        <v>4740</v>
      </c>
      <c r="AM6" s="428">
        <v>327</v>
      </c>
      <c r="AN6" s="428">
        <v>4352</v>
      </c>
      <c r="AO6" s="429">
        <v>21</v>
      </c>
      <c r="AP6" s="430">
        <f>SUM('No. Afiliados por regimen '!$AM6:$AO6)</f>
        <v>4700</v>
      </c>
      <c r="AQ6" s="431">
        <v>304</v>
      </c>
      <c r="AR6" s="431">
        <v>4483</v>
      </c>
      <c r="AS6" s="432">
        <v>19</v>
      </c>
      <c r="AT6" s="433">
        <f>SUM(AQ6:AS6)</f>
        <v>4806</v>
      </c>
    </row>
    <row r="7" spans="1:46" s="1" customFormat="1" ht="15.75" x14ac:dyDescent="0.25">
      <c r="A7" s="425">
        <v>70204</v>
      </c>
      <c r="B7" s="295" t="s">
        <v>92</v>
      </c>
      <c r="C7" s="426" t="s">
        <v>71</v>
      </c>
      <c r="D7" s="426" t="s">
        <v>71</v>
      </c>
      <c r="E7" s="426" t="s">
        <v>71</v>
      </c>
      <c r="F7" s="426" t="s">
        <v>71</v>
      </c>
      <c r="G7" s="267">
        <v>32</v>
      </c>
      <c r="H7" s="267">
        <v>6124</v>
      </c>
      <c r="I7" s="267">
        <v>32</v>
      </c>
      <c r="J7" s="427">
        <f>SUM('No. Afiliados por regimen '!$G7:$I7)</f>
        <v>6188</v>
      </c>
      <c r="K7" s="267">
        <v>75</v>
      </c>
      <c r="L7" s="267">
        <v>6362</v>
      </c>
      <c r="M7" s="267">
        <v>31</v>
      </c>
      <c r="N7" s="427">
        <f>SUM('No. Afiliados por regimen '!$K7:$M7)</f>
        <v>6468</v>
      </c>
      <c r="O7" s="267">
        <v>80</v>
      </c>
      <c r="P7" s="267">
        <v>6298</v>
      </c>
      <c r="Q7" s="267">
        <v>42</v>
      </c>
      <c r="R7" s="427">
        <f>SUM('No. Afiliados por regimen '!$O7:$Q7)</f>
        <v>6420</v>
      </c>
      <c r="S7" s="267">
        <v>114</v>
      </c>
      <c r="T7" s="267">
        <v>6348</v>
      </c>
      <c r="U7" s="267">
        <v>43</v>
      </c>
      <c r="V7" s="427">
        <f>SUM('No. Afiliados por regimen '!$S7:$U7)</f>
        <v>6505</v>
      </c>
      <c r="W7" s="267">
        <v>202</v>
      </c>
      <c r="X7" s="267">
        <v>6245</v>
      </c>
      <c r="Y7" s="267">
        <v>56</v>
      </c>
      <c r="Z7" s="427">
        <f>SUM('No. Afiliados por regimen '!$W7:$Y7)</f>
        <v>6503</v>
      </c>
      <c r="AA7" s="267">
        <v>226</v>
      </c>
      <c r="AB7" s="267">
        <v>6416</v>
      </c>
      <c r="AC7" s="267">
        <v>61</v>
      </c>
      <c r="AD7" s="427">
        <f>SUM('No. Afiliados por regimen '!$AA7:$AC7)</f>
        <v>6703</v>
      </c>
      <c r="AE7" s="267">
        <v>255</v>
      </c>
      <c r="AF7" s="267">
        <v>6615</v>
      </c>
      <c r="AG7" s="267">
        <v>58</v>
      </c>
      <c r="AH7" s="427">
        <f>SUM('No. Afiliados por regimen '!$AE7:$AG7)</f>
        <v>6928</v>
      </c>
      <c r="AI7" s="267">
        <v>340</v>
      </c>
      <c r="AJ7" s="267">
        <v>6712</v>
      </c>
      <c r="AK7" s="267">
        <v>56</v>
      </c>
      <c r="AL7" s="427">
        <f>SUM('No. Afiliados por regimen '!$AI7:$AK7)</f>
        <v>7108</v>
      </c>
      <c r="AM7" s="428">
        <v>504</v>
      </c>
      <c r="AN7" s="428">
        <v>6615</v>
      </c>
      <c r="AO7" s="428">
        <v>55</v>
      </c>
      <c r="AP7" s="428">
        <f>SUM(AM7:AO7)</f>
        <v>7174</v>
      </c>
      <c r="AQ7" s="431">
        <v>493</v>
      </c>
      <c r="AR7" s="431">
        <v>6873</v>
      </c>
      <c r="AS7" s="431">
        <v>55</v>
      </c>
      <c r="AT7" s="433">
        <f t="shared" ref="AT7:AT26" si="0">SUM(AQ7:AS7)</f>
        <v>7421</v>
      </c>
    </row>
    <row r="8" spans="1:46" s="1" customFormat="1" ht="15.75" x14ac:dyDescent="0.25">
      <c r="A8" s="425">
        <v>70215</v>
      </c>
      <c r="B8" s="295" t="s">
        <v>93</v>
      </c>
      <c r="C8" s="426" t="s">
        <v>71</v>
      </c>
      <c r="D8" s="426" t="s">
        <v>71</v>
      </c>
      <c r="E8" s="426" t="s">
        <v>71</v>
      </c>
      <c r="F8" s="426" t="s">
        <v>71</v>
      </c>
      <c r="G8" s="267">
        <v>15748</v>
      </c>
      <c r="H8" s="267">
        <v>43836</v>
      </c>
      <c r="I8" s="267">
        <v>834</v>
      </c>
      <c r="J8" s="427">
        <f>SUM('No. Afiliados por regimen '!$G8:$I8)</f>
        <v>60418</v>
      </c>
      <c r="K8" s="267">
        <v>15690</v>
      </c>
      <c r="L8" s="267">
        <v>48054</v>
      </c>
      <c r="M8" s="267">
        <v>845</v>
      </c>
      <c r="N8" s="427">
        <f>SUM('No. Afiliados por regimen '!$K8:$M8)</f>
        <v>64589</v>
      </c>
      <c r="O8" s="267">
        <v>16243</v>
      </c>
      <c r="P8" s="267">
        <v>44641</v>
      </c>
      <c r="Q8" s="267">
        <v>2777</v>
      </c>
      <c r="R8" s="427">
        <f>SUM('No. Afiliados por regimen '!$O8:$Q8)</f>
        <v>63661</v>
      </c>
      <c r="S8" s="267">
        <v>14972</v>
      </c>
      <c r="T8" s="267">
        <v>44768</v>
      </c>
      <c r="U8" s="267">
        <v>2832</v>
      </c>
      <c r="V8" s="427">
        <f>SUM('No. Afiliados por regimen '!$S8:$U8)</f>
        <v>62572</v>
      </c>
      <c r="W8" s="267">
        <v>14575</v>
      </c>
      <c r="X8" s="267">
        <v>42526</v>
      </c>
      <c r="Y8" s="267">
        <v>2671</v>
      </c>
      <c r="Z8" s="427">
        <f>SUM('No. Afiliados por regimen '!$W8:$Y8)</f>
        <v>59772</v>
      </c>
      <c r="AA8" s="267">
        <v>13856</v>
      </c>
      <c r="AB8" s="267">
        <v>43021</v>
      </c>
      <c r="AC8" s="267">
        <v>2684</v>
      </c>
      <c r="AD8" s="427">
        <f>SUM('No. Afiliados por regimen '!$AA8:$AC8)</f>
        <v>59561</v>
      </c>
      <c r="AE8" s="267">
        <v>13607</v>
      </c>
      <c r="AF8" s="267">
        <v>44273</v>
      </c>
      <c r="AG8" s="267">
        <v>2650</v>
      </c>
      <c r="AH8" s="427">
        <f>SUM('No. Afiliados por regimen '!$AE8:$AG8)</f>
        <v>60530</v>
      </c>
      <c r="AI8" s="267">
        <v>14487</v>
      </c>
      <c r="AJ8" s="267">
        <v>43747</v>
      </c>
      <c r="AK8" s="267">
        <v>2607</v>
      </c>
      <c r="AL8" s="427">
        <f>SUM('No. Afiliados por regimen '!$AI8:$AK8)</f>
        <v>60841</v>
      </c>
      <c r="AM8" s="434">
        <v>14753</v>
      </c>
      <c r="AN8" s="435">
        <v>45250</v>
      </c>
      <c r="AO8" s="429">
        <v>2659</v>
      </c>
      <c r="AP8" s="430">
        <f>SUM(AM8:AO8)</f>
        <v>62662</v>
      </c>
      <c r="AQ8" s="436">
        <v>15691</v>
      </c>
      <c r="AR8" s="437">
        <v>45355</v>
      </c>
      <c r="AS8" s="432">
        <v>2750</v>
      </c>
      <c r="AT8" s="433">
        <f t="shared" si="0"/>
        <v>63796</v>
      </c>
    </row>
    <row r="9" spans="1:46" s="1" customFormat="1" ht="15.75" x14ac:dyDescent="0.25">
      <c r="A9" s="425">
        <v>70221</v>
      </c>
      <c r="B9" s="295" t="s">
        <v>94</v>
      </c>
      <c r="C9" s="426" t="s">
        <v>71</v>
      </c>
      <c r="D9" s="426" t="s">
        <v>71</v>
      </c>
      <c r="E9" s="426" t="s">
        <v>71</v>
      </c>
      <c r="F9" s="426" t="s">
        <v>71</v>
      </c>
      <c r="G9" s="267">
        <v>2113</v>
      </c>
      <c r="H9" s="267">
        <v>8620</v>
      </c>
      <c r="I9" s="267">
        <v>6</v>
      </c>
      <c r="J9" s="427">
        <f>SUM('No. Afiliados por regimen '!$G9:$I9)</f>
        <v>10739</v>
      </c>
      <c r="K9" s="267">
        <v>1909</v>
      </c>
      <c r="L9" s="267">
        <v>8695</v>
      </c>
      <c r="M9" s="267">
        <v>6</v>
      </c>
      <c r="N9" s="427">
        <f>SUM('No. Afiliados por regimen '!$K9:$M9)</f>
        <v>10610</v>
      </c>
      <c r="O9" s="267">
        <v>2514</v>
      </c>
      <c r="P9" s="267">
        <v>8984</v>
      </c>
      <c r="Q9" s="267">
        <v>46</v>
      </c>
      <c r="R9" s="427">
        <f>SUM('No. Afiliados por regimen '!$O9:$Q9)</f>
        <v>11544</v>
      </c>
      <c r="S9" s="267">
        <v>2291</v>
      </c>
      <c r="T9" s="267">
        <v>9268</v>
      </c>
      <c r="U9" s="267">
        <v>50</v>
      </c>
      <c r="V9" s="427">
        <f>SUM('No. Afiliados por regimen '!$S9:$U9)</f>
        <v>11609</v>
      </c>
      <c r="W9" s="267">
        <v>2051</v>
      </c>
      <c r="X9" s="267">
        <v>8978</v>
      </c>
      <c r="Y9" s="267">
        <v>50</v>
      </c>
      <c r="Z9" s="427">
        <f>SUM('No. Afiliados por regimen '!$W9:$Y9)</f>
        <v>11079</v>
      </c>
      <c r="AA9" s="267">
        <v>1634</v>
      </c>
      <c r="AB9" s="267">
        <v>9068</v>
      </c>
      <c r="AC9" s="267">
        <v>68</v>
      </c>
      <c r="AD9" s="427">
        <f>SUM('No. Afiliados por regimen '!$AA9:$AC9)</f>
        <v>10770</v>
      </c>
      <c r="AE9" s="267">
        <v>1630</v>
      </c>
      <c r="AF9" s="267">
        <v>9394</v>
      </c>
      <c r="AG9" s="267">
        <v>64</v>
      </c>
      <c r="AH9" s="427">
        <f>SUM('No. Afiliados por regimen '!$AE9:$AG9)</f>
        <v>11088</v>
      </c>
      <c r="AI9" s="267">
        <v>1260</v>
      </c>
      <c r="AJ9" s="267">
        <v>9508</v>
      </c>
      <c r="AK9" s="267">
        <v>58</v>
      </c>
      <c r="AL9" s="427">
        <f>SUM('No. Afiliados por regimen '!$AI9:$AK9)</f>
        <v>10826</v>
      </c>
      <c r="AM9" s="434">
        <v>1023</v>
      </c>
      <c r="AN9" s="435">
        <v>10124</v>
      </c>
      <c r="AO9" s="429">
        <v>87</v>
      </c>
      <c r="AP9" s="430">
        <f>SUM('No. Afiliados por regimen '!$AM9:$AO9)</f>
        <v>11234</v>
      </c>
      <c r="AQ9" s="436">
        <v>1159</v>
      </c>
      <c r="AR9" s="437">
        <v>10390</v>
      </c>
      <c r="AS9" s="432">
        <v>74</v>
      </c>
      <c r="AT9" s="433">
        <f t="shared" si="0"/>
        <v>11623</v>
      </c>
    </row>
    <row r="10" spans="1:46" s="1" customFormat="1" ht="15.75" x14ac:dyDescent="0.25">
      <c r="A10" s="425">
        <v>70233</v>
      </c>
      <c r="B10" s="295" t="s">
        <v>95</v>
      </c>
      <c r="C10" s="426" t="s">
        <v>71</v>
      </c>
      <c r="D10" s="426" t="s">
        <v>71</v>
      </c>
      <c r="E10" s="426" t="s">
        <v>71</v>
      </c>
      <c r="F10" s="426" t="s">
        <v>71</v>
      </c>
      <c r="G10" s="267">
        <v>13</v>
      </c>
      <c r="H10" s="267">
        <v>8825</v>
      </c>
      <c r="I10" s="267">
        <v>0</v>
      </c>
      <c r="J10" s="427">
        <f>SUM('No. Afiliados por regimen '!$G10:$I10)</f>
        <v>8838</v>
      </c>
      <c r="K10" s="267">
        <v>28</v>
      </c>
      <c r="L10" s="267">
        <v>8964</v>
      </c>
      <c r="M10" s="267">
        <v>0</v>
      </c>
      <c r="N10" s="427">
        <f>SUM('No. Afiliados por regimen '!$K10:$M10)</f>
        <v>8992</v>
      </c>
      <c r="O10" s="267">
        <v>46</v>
      </c>
      <c r="P10" s="267">
        <v>8881</v>
      </c>
      <c r="Q10" s="267">
        <v>0</v>
      </c>
      <c r="R10" s="427">
        <f>SUM('No. Afiliados por regimen '!$O10:$Q10)</f>
        <v>8927</v>
      </c>
      <c r="S10" s="267">
        <v>58</v>
      </c>
      <c r="T10" s="267">
        <v>8780</v>
      </c>
      <c r="U10" s="267">
        <v>1</v>
      </c>
      <c r="V10" s="427">
        <f>SUM('No. Afiliados por regimen '!$S10:$U10)</f>
        <v>8839</v>
      </c>
      <c r="W10" s="267">
        <v>85</v>
      </c>
      <c r="X10" s="267">
        <v>8430</v>
      </c>
      <c r="Y10" s="267">
        <v>14</v>
      </c>
      <c r="Z10" s="427">
        <f>SUM('No. Afiliados por regimen '!$W10:$Y10)</f>
        <v>8529</v>
      </c>
      <c r="AA10" s="267">
        <v>118</v>
      </c>
      <c r="AB10" s="267">
        <v>8498</v>
      </c>
      <c r="AC10" s="267">
        <v>16</v>
      </c>
      <c r="AD10" s="427">
        <f>SUM('No. Afiliados por regimen '!$AA10:$AC10)</f>
        <v>8632</v>
      </c>
      <c r="AE10" s="267">
        <v>198</v>
      </c>
      <c r="AF10" s="267">
        <v>8465</v>
      </c>
      <c r="AG10" s="267">
        <v>15</v>
      </c>
      <c r="AH10" s="427">
        <f>SUM('No. Afiliados por regimen '!$AE10:$AG10)</f>
        <v>8678</v>
      </c>
      <c r="AI10" s="267">
        <v>270</v>
      </c>
      <c r="AJ10" s="267">
        <v>8414</v>
      </c>
      <c r="AK10" s="267">
        <v>13</v>
      </c>
      <c r="AL10" s="427">
        <f>SUM('No. Afiliados por regimen '!$AI10:$AK10)</f>
        <v>8697</v>
      </c>
      <c r="AM10" s="434">
        <v>235</v>
      </c>
      <c r="AN10" s="435">
        <v>8622</v>
      </c>
      <c r="AO10" s="429">
        <v>11</v>
      </c>
      <c r="AP10" s="430">
        <f>SUM('No. Afiliados por regimen '!$AM10:$AO10)</f>
        <v>8868</v>
      </c>
      <c r="AQ10" s="436">
        <v>358</v>
      </c>
      <c r="AR10" s="437">
        <v>8742</v>
      </c>
      <c r="AS10" s="432">
        <v>12</v>
      </c>
      <c r="AT10" s="433">
        <f t="shared" si="0"/>
        <v>9112</v>
      </c>
    </row>
    <row r="11" spans="1:46" s="1" customFormat="1" ht="15.75" x14ac:dyDescent="0.25">
      <c r="A11" s="425">
        <v>70235</v>
      </c>
      <c r="B11" s="295" t="s">
        <v>96</v>
      </c>
      <c r="C11" s="426" t="s">
        <v>71</v>
      </c>
      <c r="D11" s="426" t="s">
        <v>71</v>
      </c>
      <c r="E11" s="426" t="s">
        <v>71</v>
      </c>
      <c r="F11" s="426" t="s">
        <v>71</v>
      </c>
      <c r="G11" s="267">
        <v>260</v>
      </c>
      <c r="H11" s="267">
        <v>17866</v>
      </c>
      <c r="I11" s="267">
        <v>191</v>
      </c>
      <c r="J11" s="427">
        <f>SUM('No. Afiliados por regimen '!$G11:$I11)</f>
        <v>18317</v>
      </c>
      <c r="K11" s="267">
        <v>215</v>
      </c>
      <c r="L11" s="267">
        <v>18196</v>
      </c>
      <c r="M11" s="267">
        <v>193</v>
      </c>
      <c r="N11" s="427">
        <f>SUM('No. Afiliados por regimen '!$K11:$M11)</f>
        <v>18604</v>
      </c>
      <c r="O11" s="267">
        <v>360</v>
      </c>
      <c r="P11" s="267">
        <v>17643</v>
      </c>
      <c r="Q11" s="267">
        <v>421</v>
      </c>
      <c r="R11" s="427">
        <f>SUM('No. Afiliados por regimen '!$O11:$Q11)</f>
        <v>18424</v>
      </c>
      <c r="S11" s="267">
        <v>371</v>
      </c>
      <c r="T11" s="267">
        <v>17661</v>
      </c>
      <c r="U11" s="267">
        <v>436</v>
      </c>
      <c r="V11" s="427">
        <f>SUM('No. Afiliados por regimen '!$S11:$U11)</f>
        <v>18468</v>
      </c>
      <c r="W11" s="267">
        <v>590</v>
      </c>
      <c r="X11" s="267">
        <v>16808</v>
      </c>
      <c r="Y11" s="267">
        <v>442</v>
      </c>
      <c r="Z11" s="427">
        <f>SUM('No. Afiliados por regimen '!$W11:$Y11)</f>
        <v>17840</v>
      </c>
      <c r="AA11" s="267">
        <v>572</v>
      </c>
      <c r="AB11" s="267">
        <v>17332</v>
      </c>
      <c r="AC11" s="267">
        <v>445</v>
      </c>
      <c r="AD11" s="427">
        <f>SUM('No. Afiliados por regimen '!$AA11:$AC11)</f>
        <v>18349</v>
      </c>
      <c r="AE11" s="267">
        <v>741</v>
      </c>
      <c r="AF11" s="267">
        <v>17720</v>
      </c>
      <c r="AG11" s="267">
        <v>437</v>
      </c>
      <c r="AH11" s="427">
        <f>SUM('No. Afiliados por regimen '!$AE11:$AG11)</f>
        <v>18898</v>
      </c>
      <c r="AI11" s="267">
        <v>884</v>
      </c>
      <c r="AJ11" s="267">
        <v>18253</v>
      </c>
      <c r="AK11" s="267">
        <v>428</v>
      </c>
      <c r="AL11" s="427">
        <f>SUM('No. Afiliados por regimen '!$AI11:$AK11)</f>
        <v>19565</v>
      </c>
      <c r="AM11" s="434">
        <v>974</v>
      </c>
      <c r="AN11" s="435">
        <v>18872</v>
      </c>
      <c r="AO11" s="429">
        <v>432</v>
      </c>
      <c r="AP11" s="430">
        <f>SUM('No. Afiliados por regimen '!$AM11:$AO11)</f>
        <v>20278</v>
      </c>
      <c r="AQ11" s="436">
        <v>1056</v>
      </c>
      <c r="AR11" s="437">
        <v>19275</v>
      </c>
      <c r="AS11" s="432">
        <v>428</v>
      </c>
      <c r="AT11" s="433">
        <f t="shared" si="0"/>
        <v>20759</v>
      </c>
    </row>
    <row r="12" spans="1:46" s="1" customFormat="1" ht="15.75" x14ac:dyDescent="0.25">
      <c r="A12" s="425">
        <v>70400</v>
      </c>
      <c r="B12" s="295" t="s">
        <v>97</v>
      </c>
      <c r="C12" s="426" t="s">
        <v>71</v>
      </c>
      <c r="D12" s="426" t="s">
        <v>71</v>
      </c>
      <c r="E12" s="426" t="s">
        <v>71</v>
      </c>
      <c r="F12" s="426" t="s">
        <v>71</v>
      </c>
      <c r="G12" s="267">
        <v>670</v>
      </c>
      <c r="H12" s="267">
        <v>10673</v>
      </c>
      <c r="I12" s="267">
        <v>14</v>
      </c>
      <c r="J12" s="427">
        <f>SUM('No. Afiliados por regimen '!$G12:$I12)</f>
        <v>11357</v>
      </c>
      <c r="K12" s="267">
        <v>518</v>
      </c>
      <c r="L12" s="267">
        <v>11088</v>
      </c>
      <c r="M12" s="267">
        <v>14</v>
      </c>
      <c r="N12" s="427">
        <f>SUM('No. Afiliados por regimen '!$K12:$M12)</f>
        <v>11620</v>
      </c>
      <c r="O12" s="267">
        <v>539</v>
      </c>
      <c r="P12" s="267">
        <v>10775</v>
      </c>
      <c r="Q12" s="267">
        <v>278</v>
      </c>
      <c r="R12" s="427">
        <f>SUM('No. Afiliados por regimen '!$O12:$Q12)</f>
        <v>11592</v>
      </c>
      <c r="S12" s="267">
        <v>583</v>
      </c>
      <c r="T12" s="267">
        <v>10574</v>
      </c>
      <c r="U12" s="267">
        <v>281</v>
      </c>
      <c r="V12" s="427">
        <f>SUM('No. Afiliados por regimen '!$S12:$U12)</f>
        <v>11438</v>
      </c>
      <c r="W12" s="267">
        <v>618</v>
      </c>
      <c r="X12" s="267">
        <v>10013</v>
      </c>
      <c r="Y12" s="267">
        <v>264</v>
      </c>
      <c r="Z12" s="427">
        <f>SUM('No. Afiliados por regimen '!$W12:$Y12)</f>
        <v>10895</v>
      </c>
      <c r="AA12" s="267">
        <v>687</v>
      </c>
      <c r="AB12" s="267">
        <v>9938</v>
      </c>
      <c r="AC12" s="267">
        <v>267</v>
      </c>
      <c r="AD12" s="427">
        <f>SUM('No. Afiliados por regimen '!$AA12:$AC12)</f>
        <v>10892</v>
      </c>
      <c r="AE12" s="267">
        <v>581</v>
      </c>
      <c r="AF12" s="267">
        <v>10109</v>
      </c>
      <c r="AG12" s="267">
        <v>267</v>
      </c>
      <c r="AH12" s="427">
        <f>SUM('No. Afiliados por regimen '!$AE12:$AG12)</f>
        <v>10957</v>
      </c>
      <c r="AI12" s="267">
        <v>522</v>
      </c>
      <c r="AJ12" s="267">
        <v>10334</v>
      </c>
      <c r="AK12" s="267">
        <v>257</v>
      </c>
      <c r="AL12" s="427">
        <f>SUM('No. Afiliados por regimen '!$AI12:$AK12)</f>
        <v>11113</v>
      </c>
      <c r="AM12" s="438">
        <v>829</v>
      </c>
      <c r="AN12" s="428">
        <v>10190</v>
      </c>
      <c r="AO12" s="429">
        <v>255</v>
      </c>
      <c r="AP12" s="430">
        <f>SUM('No. Afiliados por regimen '!$AM12:$AO12)</f>
        <v>11274</v>
      </c>
      <c r="AQ12" s="439">
        <v>858</v>
      </c>
      <c r="AR12" s="431">
        <v>10645</v>
      </c>
      <c r="AS12" s="432">
        <v>246</v>
      </c>
      <c r="AT12" s="433">
        <f t="shared" si="0"/>
        <v>11749</v>
      </c>
    </row>
    <row r="13" spans="1:46" s="1" customFormat="1" ht="15.75" x14ac:dyDescent="0.25">
      <c r="A13" s="425">
        <v>70418</v>
      </c>
      <c r="B13" s="295" t="s">
        <v>98</v>
      </c>
      <c r="C13" s="426" t="s">
        <v>71</v>
      </c>
      <c r="D13" s="426" t="s">
        <v>71</v>
      </c>
      <c r="E13" s="426" t="s">
        <v>71</v>
      </c>
      <c r="F13" s="426" t="s">
        <v>71</v>
      </c>
      <c r="G13" s="267">
        <v>585</v>
      </c>
      <c r="H13" s="267">
        <v>19984</v>
      </c>
      <c r="I13" s="267">
        <v>91</v>
      </c>
      <c r="J13" s="427">
        <f>SUM('No. Afiliados por regimen '!$G13:$I13)</f>
        <v>20660</v>
      </c>
      <c r="K13" s="267">
        <v>692</v>
      </c>
      <c r="L13" s="267">
        <v>20015</v>
      </c>
      <c r="M13" s="267">
        <v>94</v>
      </c>
      <c r="N13" s="427">
        <f>SUM('No. Afiliados por regimen '!$K13:$M13)</f>
        <v>20801</v>
      </c>
      <c r="O13" s="267">
        <v>573</v>
      </c>
      <c r="P13" s="267">
        <v>20837</v>
      </c>
      <c r="Q13" s="267">
        <v>376</v>
      </c>
      <c r="R13" s="427">
        <f>SUM('No. Afiliados por regimen '!$O13:$Q13)</f>
        <v>21786</v>
      </c>
      <c r="S13" s="267">
        <v>673</v>
      </c>
      <c r="T13" s="267">
        <v>20446</v>
      </c>
      <c r="U13" s="267">
        <v>385</v>
      </c>
      <c r="V13" s="427">
        <f>SUM('No. Afiliados por regimen '!$S13:$U13)</f>
        <v>21504</v>
      </c>
      <c r="W13" s="267">
        <v>776</v>
      </c>
      <c r="X13" s="267">
        <v>19569</v>
      </c>
      <c r="Y13" s="267">
        <v>408</v>
      </c>
      <c r="Z13" s="427">
        <f>SUM('No. Afiliados por regimen '!$W13:$Y13)</f>
        <v>20753</v>
      </c>
      <c r="AA13" s="267">
        <v>739</v>
      </c>
      <c r="AB13" s="267">
        <v>19879</v>
      </c>
      <c r="AC13" s="267">
        <v>417</v>
      </c>
      <c r="AD13" s="427">
        <f>SUM('No. Afiliados por regimen '!$AA13:$AC13)</f>
        <v>21035</v>
      </c>
      <c r="AE13" s="267">
        <v>836</v>
      </c>
      <c r="AF13" s="267">
        <v>20156</v>
      </c>
      <c r="AG13" s="267">
        <v>412</v>
      </c>
      <c r="AH13" s="427">
        <f>SUM('No. Afiliados por regimen '!$AE13:$AG13)</f>
        <v>21404</v>
      </c>
      <c r="AI13" s="267">
        <v>1032</v>
      </c>
      <c r="AJ13" s="267">
        <v>20158</v>
      </c>
      <c r="AK13" s="267">
        <v>401</v>
      </c>
      <c r="AL13" s="427">
        <f>SUM('No. Afiliados por regimen '!$AI13:$AK13)</f>
        <v>21591</v>
      </c>
      <c r="AM13" s="434">
        <v>1107</v>
      </c>
      <c r="AN13" s="435">
        <v>20243</v>
      </c>
      <c r="AO13" s="429">
        <v>405</v>
      </c>
      <c r="AP13" s="430">
        <f>SUM('No. Afiliados por regimen '!$AM13:$AO13)</f>
        <v>21755</v>
      </c>
      <c r="AQ13" s="436">
        <v>1143</v>
      </c>
      <c r="AR13" s="437">
        <v>20436</v>
      </c>
      <c r="AS13" s="432">
        <v>422</v>
      </c>
      <c r="AT13" s="433">
        <f t="shared" si="0"/>
        <v>22001</v>
      </c>
    </row>
    <row r="14" spans="1:46" s="1" customFormat="1" ht="15.75" x14ac:dyDescent="0.25">
      <c r="A14" s="425">
        <v>70473</v>
      </c>
      <c r="B14" s="295" t="s">
        <v>99</v>
      </c>
      <c r="C14" s="426" t="s">
        <v>71</v>
      </c>
      <c r="D14" s="426" t="s">
        <v>71</v>
      </c>
      <c r="E14" s="426" t="s">
        <v>71</v>
      </c>
      <c r="F14" s="426" t="s">
        <v>71</v>
      </c>
      <c r="G14" s="267">
        <v>263</v>
      </c>
      <c r="H14" s="267">
        <v>13195</v>
      </c>
      <c r="I14" s="267">
        <v>29</v>
      </c>
      <c r="J14" s="427">
        <f>SUM('No. Afiliados por regimen '!$G14:$I14)</f>
        <v>13487</v>
      </c>
      <c r="K14" s="267">
        <v>255</v>
      </c>
      <c r="L14" s="267">
        <v>13952</v>
      </c>
      <c r="M14" s="267">
        <v>30</v>
      </c>
      <c r="N14" s="427">
        <f>SUM('No. Afiliados por regimen '!$K14:$M14)</f>
        <v>14237</v>
      </c>
      <c r="O14" s="267">
        <v>257</v>
      </c>
      <c r="P14" s="267">
        <v>13695</v>
      </c>
      <c r="Q14" s="267">
        <v>151</v>
      </c>
      <c r="R14" s="427">
        <f>SUM('No. Afiliados por regimen '!$O14:$Q14)</f>
        <v>14103</v>
      </c>
      <c r="S14" s="267">
        <v>349</v>
      </c>
      <c r="T14" s="267">
        <v>13645</v>
      </c>
      <c r="U14" s="267">
        <v>156</v>
      </c>
      <c r="V14" s="427">
        <f>SUM('No. Afiliados por regimen '!$S14:$U14)</f>
        <v>14150</v>
      </c>
      <c r="W14" s="267">
        <v>557</v>
      </c>
      <c r="X14" s="267">
        <v>12972</v>
      </c>
      <c r="Y14" s="267">
        <v>185</v>
      </c>
      <c r="Z14" s="427">
        <f>SUM('No. Afiliados por regimen '!$W14:$Y14)</f>
        <v>13714</v>
      </c>
      <c r="AA14" s="267">
        <v>630</v>
      </c>
      <c r="AB14" s="267">
        <v>13494</v>
      </c>
      <c r="AC14" s="267">
        <v>183</v>
      </c>
      <c r="AD14" s="427">
        <f>SUM('No. Afiliados por regimen '!$AA14:$AC14)</f>
        <v>14307</v>
      </c>
      <c r="AE14" s="267">
        <v>827</v>
      </c>
      <c r="AF14" s="267">
        <v>13767</v>
      </c>
      <c r="AG14" s="267">
        <v>182</v>
      </c>
      <c r="AH14" s="427">
        <f>SUM('No. Afiliados por regimen '!$AE14:$AG14)</f>
        <v>14776</v>
      </c>
      <c r="AI14" s="267">
        <v>1001</v>
      </c>
      <c r="AJ14" s="267">
        <v>14030</v>
      </c>
      <c r="AK14" s="267">
        <v>174</v>
      </c>
      <c r="AL14" s="427">
        <f>SUM('No. Afiliados por regimen '!$AI14:$AK14)</f>
        <v>15205</v>
      </c>
      <c r="AM14" s="434">
        <v>1165</v>
      </c>
      <c r="AN14" s="435">
        <v>14388</v>
      </c>
      <c r="AO14" s="429">
        <v>177</v>
      </c>
      <c r="AP14" s="430">
        <f>SUM('No. Afiliados por regimen '!$AM14:$AO14)</f>
        <v>15730</v>
      </c>
      <c r="AQ14" s="436">
        <v>1272</v>
      </c>
      <c r="AR14" s="437">
        <v>14631</v>
      </c>
      <c r="AS14" s="432">
        <v>186</v>
      </c>
      <c r="AT14" s="433">
        <f t="shared" si="0"/>
        <v>16089</v>
      </c>
    </row>
    <row r="15" spans="1:46" s="1" customFormat="1" ht="15.75" x14ac:dyDescent="0.25">
      <c r="A15" s="425">
        <v>70508</v>
      </c>
      <c r="B15" s="295" t="s">
        <v>100</v>
      </c>
      <c r="C15" s="426" t="s">
        <v>71</v>
      </c>
      <c r="D15" s="426" t="s">
        <v>71</v>
      </c>
      <c r="E15" s="426" t="s">
        <v>71</v>
      </c>
      <c r="F15" s="426" t="s">
        <v>71</v>
      </c>
      <c r="G15" s="267">
        <v>1540</v>
      </c>
      <c r="H15" s="267">
        <v>23284</v>
      </c>
      <c r="I15" s="267">
        <v>104</v>
      </c>
      <c r="J15" s="427">
        <f>SUM('No. Afiliados por regimen '!$G15:$I15)</f>
        <v>24928</v>
      </c>
      <c r="K15" s="267">
        <v>1569</v>
      </c>
      <c r="L15" s="267">
        <v>23323</v>
      </c>
      <c r="M15" s="267">
        <v>102</v>
      </c>
      <c r="N15" s="427">
        <f>SUM('No. Afiliados por regimen '!$K15:$M15)</f>
        <v>24994</v>
      </c>
      <c r="O15" s="267">
        <v>1355</v>
      </c>
      <c r="P15" s="267">
        <v>23167</v>
      </c>
      <c r="Q15" s="267">
        <v>375</v>
      </c>
      <c r="R15" s="427">
        <f>SUM('No. Afiliados por regimen '!$O15:$Q15)</f>
        <v>24897</v>
      </c>
      <c r="S15" s="267">
        <v>1400</v>
      </c>
      <c r="T15" s="267">
        <v>23008</v>
      </c>
      <c r="U15" s="267">
        <v>382</v>
      </c>
      <c r="V15" s="427">
        <f>SUM('No. Afiliados por regimen '!$S15:$U15)</f>
        <v>24790</v>
      </c>
      <c r="W15" s="267">
        <v>1606</v>
      </c>
      <c r="X15" s="267">
        <v>21807</v>
      </c>
      <c r="Y15" s="267">
        <v>384</v>
      </c>
      <c r="Z15" s="427">
        <f>SUM('No. Afiliados por regimen '!$W15:$Y15)</f>
        <v>23797</v>
      </c>
      <c r="AA15" s="267">
        <v>1462</v>
      </c>
      <c r="AB15" s="267">
        <v>22057</v>
      </c>
      <c r="AC15" s="267">
        <v>396</v>
      </c>
      <c r="AD15" s="427">
        <f>SUM('No. Afiliados por regimen '!$AA15:$AC15)</f>
        <v>23915</v>
      </c>
      <c r="AE15" s="267">
        <v>1642</v>
      </c>
      <c r="AF15" s="267">
        <v>22203</v>
      </c>
      <c r="AG15" s="267">
        <v>391</v>
      </c>
      <c r="AH15" s="427">
        <f>SUM('No. Afiliados por regimen '!$AE15:$AG15)</f>
        <v>24236</v>
      </c>
      <c r="AI15" s="267">
        <v>1532</v>
      </c>
      <c r="AJ15" s="267">
        <v>22422</v>
      </c>
      <c r="AK15" s="267">
        <v>380</v>
      </c>
      <c r="AL15" s="427">
        <f>SUM('No. Afiliados por regimen '!$AI15:$AK15)</f>
        <v>24334</v>
      </c>
      <c r="AM15" s="434">
        <v>1588</v>
      </c>
      <c r="AN15" s="435">
        <v>22704</v>
      </c>
      <c r="AO15" s="429">
        <v>383</v>
      </c>
      <c r="AP15" s="430">
        <f>SUM('No. Afiliados por regimen '!$AM15:$AO15)</f>
        <v>24675</v>
      </c>
      <c r="AQ15" s="436">
        <v>1570</v>
      </c>
      <c r="AR15" s="437">
        <v>22835</v>
      </c>
      <c r="AS15" s="432">
        <v>396</v>
      </c>
      <c r="AT15" s="433">
        <f t="shared" si="0"/>
        <v>24801</v>
      </c>
    </row>
    <row r="16" spans="1:46" s="1" customFormat="1" ht="15.75" x14ac:dyDescent="0.25">
      <c r="A16" s="425">
        <v>70523</v>
      </c>
      <c r="B16" s="295" t="s">
        <v>101</v>
      </c>
      <c r="C16" s="426" t="s">
        <v>71</v>
      </c>
      <c r="D16" s="426" t="s">
        <v>71</v>
      </c>
      <c r="E16" s="426" t="s">
        <v>71</v>
      </c>
      <c r="F16" s="426" t="s">
        <v>71</v>
      </c>
      <c r="G16" s="267">
        <v>62</v>
      </c>
      <c r="H16" s="267">
        <v>12123</v>
      </c>
      <c r="I16" s="267">
        <v>39</v>
      </c>
      <c r="J16" s="427">
        <f>SUM('No. Afiliados por regimen '!$G16:$I16)</f>
        <v>12224</v>
      </c>
      <c r="K16" s="267">
        <v>67</v>
      </c>
      <c r="L16" s="267">
        <v>12355</v>
      </c>
      <c r="M16" s="267">
        <v>38</v>
      </c>
      <c r="N16" s="427">
        <f>SUM('No. Afiliados por regimen '!$K16:$M16)</f>
        <v>12460</v>
      </c>
      <c r="O16" s="267">
        <v>93</v>
      </c>
      <c r="P16" s="267">
        <v>12291</v>
      </c>
      <c r="Q16" s="267">
        <v>125</v>
      </c>
      <c r="R16" s="427">
        <f>SUM('No. Afiliados por regimen '!$O16:$Q16)</f>
        <v>12509</v>
      </c>
      <c r="S16" s="267">
        <v>140</v>
      </c>
      <c r="T16" s="267">
        <v>12019</v>
      </c>
      <c r="U16" s="267">
        <v>127</v>
      </c>
      <c r="V16" s="427">
        <f>SUM('No. Afiliados por regimen '!$S16:$U16)</f>
        <v>12286</v>
      </c>
      <c r="W16" s="267">
        <v>235</v>
      </c>
      <c r="X16" s="267">
        <v>11837</v>
      </c>
      <c r="Y16" s="267">
        <v>132</v>
      </c>
      <c r="Z16" s="427">
        <f>SUM('No. Afiliados por regimen '!$W16:$Y16)</f>
        <v>12204</v>
      </c>
      <c r="AA16" s="267">
        <v>230</v>
      </c>
      <c r="AB16" s="267">
        <v>11879</v>
      </c>
      <c r="AC16" s="267">
        <v>136</v>
      </c>
      <c r="AD16" s="427">
        <f>SUM('No. Afiliados por regimen '!$AA16:$AC16)</f>
        <v>12245</v>
      </c>
      <c r="AE16" s="267">
        <v>337</v>
      </c>
      <c r="AF16" s="267">
        <v>12110</v>
      </c>
      <c r="AG16" s="267">
        <v>136</v>
      </c>
      <c r="AH16" s="427">
        <f>SUM('No. Afiliados por regimen '!$AE16:$AG16)</f>
        <v>12583</v>
      </c>
      <c r="AI16" s="267">
        <v>414</v>
      </c>
      <c r="AJ16" s="267">
        <v>12349</v>
      </c>
      <c r="AK16" s="267">
        <v>130</v>
      </c>
      <c r="AL16" s="427">
        <f>SUM('No. Afiliados por regimen '!$AI16:$AK16)</f>
        <v>12893</v>
      </c>
      <c r="AM16" s="434">
        <v>368</v>
      </c>
      <c r="AN16" s="435">
        <v>12661</v>
      </c>
      <c r="AO16" s="429">
        <v>123</v>
      </c>
      <c r="AP16" s="430">
        <f>SUM('No. Afiliados por regimen '!$AM16:$AO16)</f>
        <v>13152</v>
      </c>
      <c r="AQ16" s="434">
        <v>484</v>
      </c>
      <c r="AR16" s="435">
        <v>12683</v>
      </c>
      <c r="AS16" s="429">
        <v>125</v>
      </c>
      <c r="AT16" s="433">
        <f t="shared" si="0"/>
        <v>13292</v>
      </c>
    </row>
    <row r="17" spans="1:46" s="1" customFormat="1" ht="15.75" x14ac:dyDescent="0.25">
      <c r="A17" s="425">
        <v>70670</v>
      </c>
      <c r="B17" s="295" t="s">
        <v>102</v>
      </c>
      <c r="C17" s="426" t="s">
        <v>71</v>
      </c>
      <c r="D17" s="426" t="s">
        <v>71</v>
      </c>
      <c r="E17" s="426" t="s">
        <v>71</v>
      </c>
      <c r="F17" s="426" t="s">
        <v>71</v>
      </c>
      <c r="G17" s="267">
        <v>2561</v>
      </c>
      <c r="H17" s="267">
        <v>40367</v>
      </c>
      <c r="I17" s="267">
        <v>219</v>
      </c>
      <c r="J17" s="427">
        <f>SUM('No. Afiliados por regimen '!$G17:$I17)</f>
        <v>43147</v>
      </c>
      <c r="K17" s="267">
        <v>2403</v>
      </c>
      <c r="L17" s="267">
        <v>39997</v>
      </c>
      <c r="M17" s="267">
        <v>222</v>
      </c>
      <c r="N17" s="427">
        <f>SUM('No. Afiliados por regimen '!$K17:$M17)</f>
        <v>42622</v>
      </c>
      <c r="O17" s="267">
        <v>2176</v>
      </c>
      <c r="P17" s="267">
        <v>39018</v>
      </c>
      <c r="Q17" s="267">
        <v>588</v>
      </c>
      <c r="R17" s="427">
        <f>SUM('No. Afiliados por regimen '!$O17:$Q17)</f>
        <v>41782</v>
      </c>
      <c r="S17" s="267">
        <v>1958</v>
      </c>
      <c r="T17" s="267">
        <v>38873</v>
      </c>
      <c r="U17" s="267">
        <v>600</v>
      </c>
      <c r="V17" s="427">
        <f>SUM('No. Afiliados por regimen '!$S17:$U17)</f>
        <v>41431</v>
      </c>
      <c r="W17" s="267">
        <v>1892</v>
      </c>
      <c r="X17" s="267">
        <v>38084</v>
      </c>
      <c r="Y17" s="267">
        <v>599</v>
      </c>
      <c r="Z17" s="427">
        <f>SUM('No. Afiliados por regimen '!$W17:$Y17)</f>
        <v>40575</v>
      </c>
      <c r="AA17" s="267">
        <v>1947</v>
      </c>
      <c r="AB17" s="267">
        <v>38437</v>
      </c>
      <c r="AC17" s="267">
        <v>617</v>
      </c>
      <c r="AD17" s="427">
        <f>SUM('No. Afiliados por regimen '!$AA17:$AC17)</f>
        <v>41001</v>
      </c>
      <c r="AE17" s="267">
        <v>2100</v>
      </c>
      <c r="AF17" s="267">
        <v>39376</v>
      </c>
      <c r="AG17" s="267">
        <v>613</v>
      </c>
      <c r="AH17" s="427">
        <f>SUM('No. Afiliados por regimen '!$AE17:$AG17)</f>
        <v>42089</v>
      </c>
      <c r="AI17" s="267">
        <v>2290</v>
      </c>
      <c r="AJ17" s="267">
        <v>39488</v>
      </c>
      <c r="AK17" s="267">
        <v>595</v>
      </c>
      <c r="AL17" s="427">
        <f>SUM('No. Afiliados por regimen '!$AI17:$AK17)</f>
        <v>42373</v>
      </c>
      <c r="AM17" s="438">
        <v>2104</v>
      </c>
      <c r="AN17" s="428">
        <v>40956</v>
      </c>
      <c r="AO17" s="429">
        <v>601</v>
      </c>
      <c r="AP17" s="430">
        <f>SUM('No. Afiliados por regimen '!$AM17:$AO17)</f>
        <v>43661</v>
      </c>
      <c r="AQ17" s="438">
        <v>2552</v>
      </c>
      <c r="AR17" s="428">
        <v>41034</v>
      </c>
      <c r="AS17" s="429">
        <v>608</v>
      </c>
      <c r="AT17" s="433">
        <f t="shared" si="0"/>
        <v>44194</v>
      </c>
    </row>
    <row r="18" spans="1:46" s="1" customFormat="1" ht="15.75" x14ac:dyDescent="0.25">
      <c r="A18" s="425">
        <v>70678</v>
      </c>
      <c r="B18" s="295" t="s">
        <v>103</v>
      </c>
      <c r="C18" s="426" t="s">
        <v>71</v>
      </c>
      <c r="D18" s="426" t="s">
        <v>71</v>
      </c>
      <c r="E18" s="426" t="s">
        <v>71</v>
      </c>
      <c r="F18" s="426" t="s">
        <v>71</v>
      </c>
      <c r="G18" s="267">
        <v>416</v>
      </c>
      <c r="H18" s="267">
        <v>23761</v>
      </c>
      <c r="I18" s="267">
        <v>125</v>
      </c>
      <c r="J18" s="427">
        <f>SUM('No. Afiliados por regimen '!$G18:$I18)</f>
        <v>24302</v>
      </c>
      <c r="K18" s="267">
        <v>593</v>
      </c>
      <c r="L18" s="267">
        <v>24261</v>
      </c>
      <c r="M18" s="267">
        <v>123</v>
      </c>
      <c r="N18" s="427">
        <f>SUM('No. Afiliados por regimen '!$K18:$M18)</f>
        <v>24977</v>
      </c>
      <c r="O18" s="267">
        <v>856</v>
      </c>
      <c r="P18" s="267">
        <v>24527</v>
      </c>
      <c r="Q18" s="267">
        <v>397</v>
      </c>
      <c r="R18" s="427">
        <f>SUM('No. Afiliados por regimen '!$O18:$Q18)</f>
        <v>25780</v>
      </c>
      <c r="S18" s="267">
        <v>859</v>
      </c>
      <c r="T18" s="267">
        <v>24090</v>
      </c>
      <c r="U18" s="267">
        <v>413</v>
      </c>
      <c r="V18" s="427">
        <f>SUM('No. Afiliados por regimen '!$S18:$U18)</f>
        <v>25362</v>
      </c>
      <c r="W18" s="267">
        <v>1174</v>
      </c>
      <c r="X18" s="267">
        <v>22341</v>
      </c>
      <c r="Y18" s="267">
        <v>436</v>
      </c>
      <c r="Z18" s="427">
        <f>SUM('No. Afiliados por regimen '!$W18:$Y18)</f>
        <v>23951</v>
      </c>
      <c r="AA18" s="267">
        <v>981</v>
      </c>
      <c r="AB18" s="267">
        <v>22024</v>
      </c>
      <c r="AC18" s="267">
        <v>445</v>
      </c>
      <c r="AD18" s="427">
        <f>SUM('No. Afiliados por regimen '!$AA18:$AC18)</f>
        <v>23450</v>
      </c>
      <c r="AE18" s="267">
        <v>915</v>
      </c>
      <c r="AF18" s="267">
        <v>21654</v>
      </c>
      <c r="AG18" s="267">
        <v>446</v>
      </c>
      <c r="AH18" s="427">
        <f>SUM('No. Afiliados por regimen '!$AE18:$AG18)</f>
        <v>23015</v>
      </c>
      <c r="AI18" s="267">
        <v>844</v>
      </c>
      <c r="AJ18" s="267">
        <v>21397</v>
      </c>
      <c r="AK18" s="267">
        <v>434</v>
      </c>
      <c r="AL18" s="427">
        <f>SUM('No. Afiliados por regimen '!$AI18:$AK18)</f>
        <v>22675</v>
      </c>
      <c r="AM18" s="434">
        <v>1026</v>
      </c>
      <c r="AN18" s="435">
        <v>21385</v>
      </c>
      <c r="AO18" s="429">
        <v>428</v>
      </c>
      <c r="AP18" s="430">
        <f>SUM('No. Afiliados por regimen '!$AM18:$AO18)</f>
        <v>22839</v>
      </c>
      <c r="AQ18" s="434">
        <v>1128</v>
      </c>
      <c r="AR18" s="435">
        <v>21020</v>
      </c>
      <c r="AS18" s="429">
        <v>436</v>
      </c>
      <c r="AT18" s="433">
        <f t="shared" si="0"/>
        <v>22584</v>
      </c>
    </row>
    <row r="19" spans="1:46" s="1" customFormat="1" ht="15.75" x14ac:dyDescent="0.25">
      <c r="A19" s="425">
        <v>70702</v>
      </c>
      <c r="B19" s="295" t="s">
        <v>104</v>
      </c>
      <c r="C19" s="426" t="s">
        <v>71</v>
      </c>
      <c r="D19" s="426" t="s">
        <v>71</v>
      </c>
      <c r="E19" s="426" t="s">
        <v>71</v>
      </c>
      <c r="F19" s="426" t="s">
        <v>71</v>
      </c>
      <c r="G19" s="267">
        <v>157</v>
      </c>
      <c r="H19" s="267">
        <v>11314</v>
      </c>
      <c r="I19" s="267">
        <v>113</v>
      </c>
      <c r="J19" s="427">
        <f>SUM('No. Afiliados por regimen '!$G19:$I19)</f>
        <v>11584</v>
      </c>
      <c r="K19" s="267">
        <v>153</v>
      </c>
      <c r="L19" s="267">
        <v>11767</v>
      </c>
      <c r="M19" s="267">
        <v>114</v>
      </c>
      <c r="N19" s="427">
        <f>SUM('No. Afiliados por regimen '!$K19:$M19)</f>
        <v>12034</v>
      </c>
      <c r="O19" s="267">
        <v>155</v>
      </c>
      <c r="P19" s="267">
        <v>11792</v>
      </c>
      <c r="Q19" s="267">
        <v>167</v>
      </c>
      <c r="R19" s="427">
        <f>SUM('No. Afiliados por regimen '!$O19:$Q19)</f>
        <v>12114</v>
      </c>
      <c r="S19" s="267">
        <v>284</v>
      </c>
      <c r="T19" s="267">
        <v>11774</v>
      </c>
      <c r="U19" s="267">
        <v>166</v>
      </c>
      <c r="V19" s="427">
        <f>SUM('No. Afiliados por regimen '!$S19:$U19)</f>
        <v>12224</v>
      </c>
      <c r="W19" s="267">
        <v>466</v>
      </c>
      <c r="X19" s="267">
        <v>11614</v>
      </c>
      <c r="Y19" s="267">
        <v>197</v>
      </c>
      <c r="Z19" s="427">
        <f>SUM('No. Afiliados por regimen '!$W19:$Y19)</f>
        <v>12277</v>
      </c>
      <c r="AA19" s="267">
        <v>484</v>
      </c>
      <c r="AB19" s="267">
        <v>11704</v>
      </c>
      <c r="AC19" s="267">
        <v>198</v>
      </c>
      <c r="AD19" s="427">
        <f>SUM('No. Afiliados por regimen '!$AA19:$AC19)</f>
        <v>12386</v>
      </c>
      <c r="AE19" s="267">
        <v>548</v>
      </c>
      <c r="AF19" s="267">
        <v>11877</v>
      </c>
      <c r="AG19" s="267">
        <v>197</v>
      </c>
      <c r="AH19" s="427">
        <f>SUM('No. Afiliados por regimen '!$AE19:$AG19)</f>
        <v>12622</v>
      </c>
      <c r="AI19" s="267">
        <v>635</v>
      </c>
      <c r="AJ19" s="267">
        <v>11989</v>
      </c>
      <c r="AK19" s="267">
        <v>196</v>
      </c>
      <c r="AL19" s="427">
        <f>SUM('No. Afiliados por regimen '!$AI19:$AK19)</f>
        <v>12820</v>
      </c>
      <c r="AM19" s="434">
        <v>726</v>
      </c>
      <c r="AN19" s="435">
        <v>12076</v>
      </c>
      <c r="AO19" s="429">
        <v>193</v>
      </c>
      <c r="AP19" s="430">
        <f>SUM('No. Afiliados por regimen '!$AM19:$AO19)</f>
        <v>12995</v>
      </c>
      <c r="AQ19" s="434">
        <v>839</v>
      </c>
      <c r="AR19" s="435">
        <v>11886</v>
      </c>
      <c r="AS19" s="429">
        <v>195</v>
      </c>
      <c r="AT19" s="433">
        <f t="shared" si="0"/>
        <v>12920</v>
      </c>
    </row>
    <row r="20" spans="1:46" s="1" customFormat="1" ht="15.75" x14ac:dyDescent="0.25">
      <c r="A20" s="425">
        <v>70742</v>
      </c>
      <c r="B20" s="295" t="s">
        <v>105</v>
      </c>
      <c r="C20" s="426" t="s">
        <v>71</v>
      </c>
      <c r="D20" s="426" t="s">
        <v>71</v>
      </c>
      <c r="E20" s="426" t="s">
        <v>71</v>
      </c>
      <c r="F20" s="426" t="s">
        <v>71</v>
      </c>
      <c r="G20" s="267">
        <v>2496</v>
      </c>
      <c r="H20" s="267">
        <v>27548</v>
      </c>
      <c r="I20" s="267">
        <v>290</v>
      </c>
      <c r="J20" s="427">
        <f>SUM('No. Afiliados por regimen '!$G20:$I20)</f>
        <v>30334</v>
      </c>
      <c r="K20" s="267">
        <v>2337</v>
      </c>
      <c r="L20" s="267">
        <v>28621</v>
      </c>
      <c r="M20" s="267">
        <v>289</v>
      </c>
      <c r="N20" s="427">
        <f>SUM('No. Afiliados por regimen '!$K20:$M20)</f>
        <v>31247</v>
      </c>
      <c r="O20" s="267">
        <v>2386</v>
      </c>
      <c r="P20" s="267">
        <v>28433</v>
      </c>
      <c r="Q20" s="267">
        <v>664</v>
      </c>
      <c r="R20" s="427">
        <f>SUM('No. Afiliados por regimen '!$O20:$Q20)</f>
        <v>31483</v>
      </c>
      <c r="S20" s="267">
        <v>2144</v>
      </c>
      <c r="T20" s="267">
        <v>28166</v>
      </c>
      <c r="U20" s="267">
        <v>680</v>
      </c>
      <c r="V20" s="427">
        <f>SUM('No. Afiliados por regimen '!$S20:$U20)</f>
        <v>30990</v>
      </c>
      <c r="W20" s="267">
        <v>2010</v>
      </c>
      <c r="X20" s="267">
        <v>26739</v>
      </c>
      <c r="Y20" s="267">
        <v>703</v>
      </c>
      <c r="Z20" s="427">
        <f>SUM('No. Afiliados por regimen '!$W20:$Y20)</f>
        <v>29452</v>
      </c>
      <c r="AA20" s="267">
        <v>1639</v>
      </c>
      <c r="AB20" s="267">
        <v>26646</v>
      </c>
      <c r="AC20" s="267">
        <v>704</v>
      </c>
      <c r="AD20" s="427">
        <f>SUM('No. Afiliados por regimen '!$AA20:$AC20)</f>
        <v>28989</v>
      </c>
      <c r="AE20" s="267">
        <v>1617</v>
      </c>
      <c r="AF20" s="267">
        <v>26786</v>
      </c>
      <c r="AG20" s="267">
        <v>703</v>
      </c>
      <c r="AH20" s="427">
        <f>SUM('No. Afiliados por regimen '!$AE20:$AG20)</f>
        <v>29106</v>
      </c>
      <c r="AI20" s="267">
        <v>1553</v>
      </c>
      <c r="AJ20" s="267">
        <v>26684</v>
      </c>
      <c r="AK20" s="267">
        <v>680</v>
      </c>
      <c r="AL20" s="427">
        <f>SUM('No. Afiliados por regimen '!$AI20:$AK20)</f>
        <v>28917</v>
      </c>
      <c r="AM20" s="438">
        <v>1494</v>
      </c>
      <c r="AN20" s="428">
        <v>27032</v>
      </c>
      <c r="AO20" s="429">
        <v>680</v>
      </c>
      <c r="AP20" s="430">
        <f>SUM('No. Afiliados por regimen '!$AM20:$AO20)</f>
        <v>29206</v>
      </c>
      <c r="AQ20" s="438">
        <v>1805</v>
      </c>
      <c r="AR20" s="428">
        <v>26628</v>
      </c>
      <c r="AS20" s="429">
        <v>706</v>
      </c>
      <c r="AT20" s="433">
        <f t="shared" si="0"/>
        <v>29139</v>
      </c>
    </row>
    <row r="21" spans="1:46" s="1" customFormat="1" ht="15.75" x14ac:dyDescent="0.25">
      <c r="A21" s="425">
        <v>70708</v>
      </c>
      <c r="B21" s="295" t="s">
        <v>106</v>
      </c>
      <c r="C21" s="426" t="s">
        <v>71</v>
      </c>
      <c r="D21" s="426" t="s">
        <v>71</v>
      </c>
      <c r="E21" s="426" t="s">
        <v>71</v>
      </c>
      <c r="F21" s="426" t="s">
        <v>71</v>
      </c>
      <c r="G21" s="267">
        <v>4664</v>
      </c>
      <c r="H21" s="267">
        <v>57008</v>
      </c>
      <c r="I21" s="267">
        <v>135</v>
      </c>
      <c r="J21" s="427">
        <f>SUM('No. Afiliados por regimen '!$G21:$I21)</f>
        <v>61807</v>
      </c>
      <c r="K21" s="267">
        <v>4825</v>
      </c>
      <c r="L21" s="267">
        <v>58320</v>
      </c>
      <c r="M21" s="267">
        <v>137</v>
      </c>
      <c r="N21" s="427">
        <f>SUM('No. Afiliados por regimen '!$K21:$M21)</f>
        <v>63282</v>
      </c>
      <c r="O21" s="267">
        <v>4936</v>
      </c>
      <c r="P21" s="267">
        <v>63183</v>
      </c>
      <c r="Q21" s="267">
        <v>1100</v>
      </c>
      <c r="R21" s="427">
        <f>SUM('No. Afiliados por regimen '!$O21:$Q21)</f>
        <v>69219</v>
      </c>
      <c r="S21" s="267">
        <v>4673</v>
      </c>
      <c r="T21" s="267">
        <v>63109</v>
      </c>
      <c r="U21" s="267">
        <v>1141</v>
      </c>
      <c r="V21" s="427">
        <f>SUM('No. Afiliados por regimen '!$S21:$U21)</f>
        <v>68923</v>
      </c>
      <c r="W21" s="267">
        <v>4692</v>
      </c>
      <c r="X21" s="267">
        <v>59902</v>
      </c>
      <c r="Y21" s="267">
        <v>1144</v>
      </c>
      <c r="Z21" s="427">
        <f>SUM('No. Afiliados por regimen '!$W21:$Y21)</f>
        <v>65738</v>
      </c>
      <c r="AA21" s="267">
        <v>4452</v>
      </c>
      <c r="AB21" s="267">
        <v>58535</v>
      </c>
      <c r="AC21" s="267">
        <v>1170</v>
      </c>
      <c r="AD21" s="427">
        <f>SUM('No. Afiliados por regimen '!$AA21:$AC21)</f>
        <v>64157</v>
      </c>
      <c r="AE21" s="267">
        <v>4634</v>
      </c>
      <c r="AF21" s="267">
        <v>58726</v>
      </c>
      <c r="AG21" s="267">
        <v>1169</v>
      </c>
      <c r="AH21" s="427">
        <f>SUM('No. Afiliados por regimen '!$AE21:$AG21)</f>
        <v>64529</v>
      </c>
      <c r="AI21" s="267">
        <v>4472</v>
      </c>
      <c r="AJ21" s="267">
        <v>58870</v>
      </c>
      <c r="AK21" s="267">
        <v>1142</v>
      </c>
      <c r="AL21" s="427">
        <f>SUM('No. Afiliados por regimen '!$AI21:$AK21)</f>
        <v>64484</v>
      </c>
      <c r="AM21" s="434">
        <v>4505</v>
      </c>
      <c r="AN21" s="435">
        <v>59421</v>
      </c>
      <c r="AO21" s="429">
        <v>1135</v>
      </c>
      <c r="AP21" s="430">
        <f>SUM('No. Afiliados por regimen '!$AM21:$AO21)</f>
        <v>65061</v>
      </c>
      <c r="AQ21" s="434">
        <v>5541</v>
      </c>
      <c r="AR21" s="435">
        <v>59691</v>
      </c>
      <c r="AS21" s="429">
        <v>1125</v>
      </c>
      <c r="AT21" s="433">
        <f t="shared" si="0"/>
        <v>66357</v>
      </c>
    </row>
    <row r="22" spans="1:46" s="1" customFormat="1" ht="15.75" x14ac:dyDescent="0.25">
      <c r="A22" s="425">
        <v>70713</v>
      </c>
      <c r="B22" s="295" t="s">
        <v>107</v>
      </c>
      <c r="C22" s="426" t="s">
        <v>71</v>
      </c>
      <c r="D22" s="426" t="s">
        <v>71</v>
      </c>
      <c r="E22" s="426" t="s">
        <v>71</v>
      </c>
      <c r="F22" s="426" t="s">
        <v>71</v>
      </c>
      <c r="G22" s="267">
        <v>3019</v>
      </c>
      <c r="H22" s="267">
        <v>48530</v>
      </c>
      <c r="I22" s="267">
        <v>90</v>
      </c>
      <c r="J22" s="427">
        <f>SUM('No. Afiliados por regimen '!$G22:$I22)</f>
        <v>51639</v>
      </c>
      <c r="K22" s="267">
        <v>2693</v>
      </c>
      <c r="L22" s="267">
        <v>51047</v>
      </c>
      <c r="M22" s="267">
        <v>94</v>
      </c>
      <c r="N22" s="427">
        <f>SUM('No. Afiliados por regimen '!$K22:$M22)</f>
        <v>53834</v>
      </c>
      <c r="O22" s="267">
        <v>2658</v>
      </c>
      <c r="P22" s="267">
        <v>62612</v>
      </c>
      <c r="Q22" s="267">
        <v>898</v>
      </c>
      <c r="R22" s="427">
        <f>SUM('No. Afiliados por regimen '!$O22:$Q22)</f>
        <v>66168</v>
      </c>
      <c r="S22" s="267">
        <v>2462</v>
      </c>
      <c r="T22" s="267">
        <v>61686</v>
      </c>
      <c r="U22" s="267">
        <v>938</v>
      </c>
      <c r="V22" s="427">
        <f>SUM('No. Afiliados por regimen '!$S22:$U22)</f>
        <v>65086</v>
      </c>
      <c r="W22" s="267">
        <v>2969</v>
      </c>
      <c r="X22" s="267">
        <v>57923</v>
      </c>
      <c r="Y22" s="267">
        <v>926</v>
      </c>
      <c r="Z22" s="427">
        <f>SUM('No. Afiliados por regimen '!$W22:$Y22)</f>
        <v>61818</v>
      </c>
      <c r="AA22" s="267">
        <v>2821</v>
      </c>
      <c r="AB22" s="267">
        <v>56638</v>
      </c>
      <c r="AC22" s="267">
        <v>979</v>
      </c>
      <c r="AD22" s="427">
        <f>SUM('No. Afiliados por regimen '!$AA22:$AC22)</f>
        <v>60438</v>
      </c>
      <c r="AE22" s="267">
        <v>3057</v>
      </c>
      <c r="AF22" s="267">
        <v>55482</v>
      </c>
      <c r="AG22" s="267">
        <v>968</v>
      </c>
      <c r="AH22" s="427">
        <f>SUM('No. Afiliados por regimen '!$AE22:$AG22)</f>
        <v>59507</v>
      </c>
      <c r="AI22" s="267">
        <v>2789</v>
      </c>
      <c r="AJ22" s="267">
        <v>54917</v>
      </c>
      <c r="AK22" s="267">
        <v>958</v>
      </c>
      <c r="AL22" s="427">
        <f>SUM('No. Afiliados por regimen '!$AI22:$AK22)</f>
        <v>58664</v>
      </c>
      <c r="AM22" s="434">
        <v>2822</v>
      </c>
      <c r="AN22" s="435">
        <v>54834</v>
      </c>
      <c r="AO22" s="429">
        <v>961</v>
      </c>
      <c r="AP22" s="430">
        <f>SUM('No. Afiliados por regimen '!$AM22:$AO22)</f>
        <v>58617</v>
      </c>
      <c r="AQ22" s="434">
        <v>3164</v>
      </c>
      <c r="AR22" s="435">
        <v>54407</v>
      </c>
      <c r="AS22" s="429">
        <v>971</v>
      </c>
      <c r="AT22" s="433">
        <f t="shared" si="0"/>
        <v>58542</v>
      </c>
    </row>
    <row r="23" spans="1:46" s="1" customFormat="1" ht="15.75" x14ac:dyDescent="0.25">
      <c r="A23" s="425">
        <v>70717</v>
      </c>
      <c r="B23" s="295" t="s">
        <v>108</v>
      </c>
      <c r="C23" s="426" t="s">
        <v>71</v>
      </c>
      <c r="D23" s="426" t="s">
        <v>71</v>
      </c>
      <c r="E23" s="426" t="s">
        <v>71</v>
      </c>
      <c r="F23" s="426" t="s">
        <v>71</v>
      </c>
      <c r="G23" s="267">
        <v>1330</v>
      </c>
      <c r="H23" s="267">
        <v>16361</v>
      </c>
      <c r="I23" s="267">
        <v>124</v>
      </c>
      <c r="J23" s="427">
        <f>SUM('No. Afiliados por regimen '!$G23:$I23)</f>
        <v>17815</v>
      </c>
      <c r="K23" s="267">
        <v>1341</v>
      </c>
      <c r="L23" s="267">
        <v>16528</v>
      </c>
      <c r="M23" s="267">
        <v>124</v>
      </c>
      <c r="N23" s="427">
        <f>SUM('No. Afiliados por regimen '!$K23:$M23)</f>
        <v>17993</v>
      </c>
      <c r="O23" s="267">
        <v>1266</v>
      </c>
      <c r="P23" s="267">
        <v>16460</v>
      </c>
      <c r="Q23" s="267">
        <v>354</v>
      </c>
      <c r="R23" s="427">
        <f>SUM('No. Afiliados por regimen '!$O23:$Q23)</f>
        <v>18080</v>
      </c>
      <c r="S23" s="267">
        <v>1088</v>
      </c>
      <c r="T23" s="267">
        <v>16723</v>
      </c>
      <c r="U23" s="267">
        <v>358</v>
      </c>
      <c r="V23" s="427">
        <f>SUM('No. Afiliados por regimen '!$S23:$U23)</f>
        <v>18169</v>
      </c>
      <c r="W23" s="267">
        <v>1240</v>
      </c>
      <c r="X23" s="267">
        <v>15961</v>
      </c>
      <c r="Y23" s="267">
        <v>340</v>
      </c>
      <c r="Z23" s="427">
        <f>SUM('No. Afiliados por regimen '!$W23:$Y23)</f>
        <v>17541</v>
      </c>
      <c r="AA23" s="267">
        <v>819</v>
      </c>
      <c r="AB23" s="267">
        <v>16250</v>
      </c>
      <c r="AC23" s="267">
        <v>339</v>
      </c>
      <c r="AD23" s="427">
        <f>SUM('No. Afiliados por regimen '!$AA23:$AC23)</f>
        <v>17408</v>
      </c>
      <c r="AE23" s="267">
        <v>823</v>
      </c>
      <c r="AF23" s="267">
        <v>16402</v>
      </c>
      <c r="AG23" s="267">
        <v>338</v>
      </c>
      <c r="AH23" s="427">
        <f>SUM('No. Afiliados por regimen '!$AE23:$AG23)</f>
        <v>17563</v>
      </c>
      <c r="AI23" s="267">
        <v>821</v>
      </c>
      <c r="AJ23" s="267">
        <v>16490</v>
      </c>
      <c r="AK23" s="267">
        <v>334</v>
      </c>
      <c r="AL23" s="427">
        <f>SUM('No. Afiliados por regimen '!$AI23:$AK23)</f>
        <v>17645</v>
      </c>
      <c r="AM23" s="434">
        <v>883</v>
      </c>
      <c r="AN23" s="435">
        <v>16830</v>
      </c>
      <c r="AO23" s="429">
        <v>339</v>
      </c>
      <c r="AP23" s="430">
        <f>SUM('No. Afiliados por regimen '!$AM23:$AO23)</f>
        <v>18052</v>
      </c>
      <c r="AQ23" s="434">
        <v>1125</v>
      </c>
      <c r="AR23" s="435">
        <v>16764</v>
      </c>
      <c r="AS23" s="429">
        <v>343</v>
      </c>
      <c r="AT23" s="433">
        <f t="shared" si="0"/>
        <v>18232</v>
      </c>
    </row>
    <row r="24" spans="1:46" s="1" customFormat="1" ht="15.75" x14ac:dyDescent="0.25">
      <c r="A24" s="425">
        <v>70820</v>
      </c>
      <c r="B24" s="295" t="s">
        <v>109</v>
      </c>
      <c r="C24" s="426" t="s">
        <v>71</v>
      </c>
      <c r="D24" s="426" t="s">
        <v>71</v>
      </c>
      <c r="E24" s="426" t="s">
        <v>71</v>
      </c>
      <c r="F24" s="426" t="s">
        <v>71</v>
      </c>
      <c r="G24" s="267">
        <v>8427</v>
      </c>
      <c r="H24" s="267">
        <v>23041</v>
      </c>
      <c r="I24" s="267">
        <v>216</v>
      </c>
      <c r="J24" s="427">
        <f>SUM('No. Afiliados por regimen '!$G24:$I24)</f>
        <v>31684</v>
      </c>
      <c r="K24" s="267">
        <v>8863</v>
      </c>
      <c r="L24" s="267">
        <v>23716</v>
      </c>
      <c r="M24" s="267">
        <v>220</v>
      </c>
      <c r="N24" s="427">
        <f>SUM('No. Afiliados por regimen '!$K24:$M24)</f>
        <v>32799</v>
      </c>
      <c r="O24" s="267">
        <v>8893</v>
      </c>
      <c r="P24" s="267">
        <v>24052</v>
      </c>
      <c r="Q24" s="267">
        <v>604</v>
      </c>
      <c r="R24" s="427">
        <f>SUM('No. Afiliados por regimen '!$O24:$Q24)</f>
        <v>33549</v>
      </c>
      <c r="S24" s="267">
        <v>7908</v>
      </c>
      <c r="T24" s="267">
        <v>24971</v>
      </c>
      <c r="U24" s="267">
        <v>652</v>
      </c>
      <c r="V24" s="427">
        <f>SUM('No. Afiliados por regimen '!$S24:$U24)</f>
        <v>33531</v>
      </c>
      <c r="W24" s="267">
        <v>8324</v>
      </c>
      <c r="X24" s="267">
        <v>23694</v>
      </c>
      <c r="Y24" s="267">
        <v>669</v>
      </c>
      <c r="Z24" s="427">
        <f>SUM('No. Afiliados por regimen '!$W24:$Y24)</f>
        <v>32687</v>
      </c>
      <c r="AA24" s="267">
        <v>7684</v>
      </c>
      <c r="AB24" s="267">
        <v>24268</v>
      </c>
      <c r="AC24" s="267">
        <v>683</v>
      </c>
      <c r="AD24" s="427">
        <f>SUM('No. Afiliados por regimen '!$AA24:$AC24)</f>
        <v>32635</v>
      </c>
      <c r="AE24" s="267">
        <v>7652</v>
      </c>
      <c r="AF24" s="267">
        <v>24528</v>
      </c>
      <c r="AG24" s="267">
        <v>675</v>
      </c>
      <c r="AH24" s="427">
        <f>SUM('No. Afiliados por regimen '!$AE24:$AG24)</f>
        <v>32855</v>
      </c>
      <c r="AI24" s="267">
        <v>7773</v>
      </c>
      <c r="AJ24" s="267">
        <v>24497</v>
      </c>
      <c r="AK24" s="267">
        <v>661</v>
      </c>
      <c r="AL24" s="427">
        <f>SUM('No. Afiliados por regimen '!$AI24:$AK24)</f>
        <v>32931</v>
      </c>
      <c r="AM24" s="438">
        <v>9085</v>
      </c>
      <c r="AN24" s="428">
        <v>25633</v>
      </c>
      <c r="AO24" s="429">
        <v>636</v>
      </c>
      <c r="AP24" s="430">
        <f>SUM('No. Afiliados por regimen '!$AM24:$AO24)</f>
        <v>35354</v>
      </c>
      <c r="AQ24" s="438">
        <v>10127</v>
      </c>
      <c r="AR24" s="428">
        <v>25509</v>
      </c>
      <c r="AS24" s="429">
        <v>640</v>
      </c>
      <c r="AT24" s="433">
        <f t="shared" si="0"/>
        <v>36276</v>
      </c>
    </row>
    <row r="25" spans="1:46" s="1" customFormat="1" ht="15.75" x14ac:dyDescent="0.25">
      <c r="A25" s="425">
        <v>70001</v>
      </c>
      <c r="B25" s="295" t="s">
        <v>110</v>
      </c>
      <c r="C25" s="426" t="s">
        <v>71</v>
      </c>
      <c r="D25" s="426" t="s">
        <v>71</v>
      </c>
      <c r="E25" s="426" t="s">
        <v>71</v>
      </c>
      <c r="F25" s="426" t="s">
        <v>71</v>
      </c>
      <c r="G25" s="267">
        <v>108742</v>
      </c>
      <c r="H25" s="267">
        <v>254620</v>
      </c>
      <c r="I25" s="267">
        <v>2942</v>
      </c>
      <c r="J25" s="427">
        <f>SUM('No. Afiliados por regimen '!$G25:$I25)</f>
        <v>366304</v>
      </c>
      <c r="K25" s="267">
        <v>109619</v>
      </c>
      <c r="L25" s="267">
        <v>259460</v>
      </c>
      <c r="M25" s="267">
        <v>2973</v>
      </c>
      <c r="N25" s="427">
        <f>SUM('No. Afiliados por regimen '!$K25:$M25)</f>
        <v>372052</v>
      </c>
      <c r="O25" s="267">
        <v>112352</v>
      </c>
      <c r="P25" s="267">
        <v>263658</v>
      </c>
      <c r="Q25" s="267">
        <v>9356</v>
      </c>
      <c r="R25" s="427">
        <f>SUM('No. Afiliados por regimen '!$O25:$Q25)</f>
        <v>385366</v>
      </c>
      <c r="S25" s="267">
        <v>106462</v>
      </c>
      <c r="T25" s="267">
        <v>267604</v>
      </c>
      <c r="U25" s="267">
        <v>9756</v>
      </c>
      <c r="V25" s="427">
        <f>SUM('No. Afiliados por regimen '!$S25:$U25)</f>
        <v>383822</v>
      </c>
      <c r="W25" s="267">
        <v>106845</v>
      </c>
      <c r="X25" s="267">
        <v>246771</v>
      </c>
      <c r="Y25" s="267">
        <v>9987</v>
      </c>
      <c r="Z25" s="427">
        <f>SUM('No. Afiliados por regimen '!$W25:$Y25)</f>
        <v>363603</v>
      </c>
      <c r="AA25" s="267">
        <v>105761</v>
      </c>
      <c r="AB25" s="267">
        <v>241033</v>
      </c>
      <c r="AC25" s="267">
        <v>10211</v>
      </c>
      <c r="AD25" s="427">
        <f>SUM('No. Afiliados por regimen '!$AA25:$AC25)</f>
        <v>357005</v>
      </c>
      <c r="AE25" s="267">
        <v>106009</v>
      </c>
      <c r="AF25" s="267">
        <v>231563</v>
      </c>
      <c r="AG25" s="267">
        <v>10239</v>
      </c>
      <c r="AH25" s="427">
        <f>SUM('No. Afiliados por regimen '!$AE25:$AG25)</f>
        <v>347811</v>
      </c>
      <c r="AI25" s="267">
        <v>107384</v>
      </c>
      <c r="AJ25" s="267">
        <v>224604</v>
      </c>
      <c r="AK25" s="267">
        <v>10079</v>
      </c>
      <c r="AL25" s="427">
        <f>SUM('No. Afiliados por regimen '!$AI25:$AK25)</f>
        <v>342067</v>
      </c>
      <c r="AM25" s="434">
        <v>107942</v>
      </c>
      <c r="AN25" s="435">
        <v>230032</v>
      </c>
      <c r="AO25" s="429">
        <v>10387</v>
      </c>
      <c r="AP25" s="430">
        <f>SUM('No. Afiliados por regimen '!$AM25:$AO25)</f>
        <v>348361</v>
      </c>
      <c r="AQ25" s="434">
        <v>115960</v>
      </c>
      <c r="AR25" s="435">
        <v>225094</v>
      </c>
      <c r="AS25" s="429">
        <v>10753</v>
      </c>
      <c r="AT25" s="433">
        <f t="shared" si="0"/>
        <v>351807</v>
      </c>
    </row>
    <row r="26" spans="1:46" s="1" customFormat="1" ht="15.75" x14ac:dyDescent="0.25">
      <c r="A26" s="425">
        <v>70823</v>
      </c>
      <c r="B26" s="295" t="s">
        <v>111</v>
      </c>
      <c r="C26" s="426" t="s">
        <v>71</v>
      </c>
      <c r="D26" s="426" t="s">
        <v>71</v>
      </c>
      <c r="E26" s="426" t="s">
        <v>71</v>
      </c>
      <c r="F26" s="426" t="s">
        <v>71</v>
      </c>
      <c r="G26" s="267">
        <v>1408</v>
      </c>
      <c r="H26" s="267">
        <v>17595</v>
      </c>
      <c r="I26" s="267">
        <v>27</v>
      </c>
      <c r="J26" s="427">
        <f>SUM('No. Afiliados por regimen '!$G26:$I26)</f>
        <v>19030</v>
      </c>
      <c r="K26" s="267">
        <v>1269</v>
      </c>
      <c r="L26" s="267">
        <v>19069</v>
      </c>
      <c r="M26" s="267">
        <v>26</v>
      </c>
      <c r="N26" s="427">
        <f>SUM('No. Afiliados por regimen '!$K26:$M26)</f>
        <v>20364</v>
      </c>
      <c r="O26" s="267">
        <v>1334</v>
      </c>
      <c r="P26" s="267">
        <v>18921</v>
      </c>
      <c r="Q26" s="267">
        <v>148</v>
      </c>
      <c r="R26" s="427">
        <f>SUM('No. Afiliados por regimen '!$O26:$Q26)</f>
        <v>20403</v>
      </c>
      <c r="S26" s="267">
        <v>1375</v>
      </c>
      <c r="T26" s="267">
        <v>18623</v>
      </c>
      <c r="U26" s="267">
        <v>152</v>
      </c>
      <c r="V26" s="427">
        <f>SUM('No. Afiliados por regimen '!$S26:$U26)</f>
        <v>20150</v>
      </c>
      <c r="W26" s="267">
        <v>1484</v>
      </c>
      <c r="X26" s="267">
        <v>17953</v>
      </c>
      <c r="Y26" s="267">
        <v>210</v>
      </c>
      <c r="Z26" s="427">
        <f>SUM('No. Afiliados por regimen '!$W26:$Y26)</f>
        <v>19647</v>
      </c>
      <c r="AA26" s="267">
        <v>1305</v>
      </c>
      <c r="AB26" s="267">
        <v>18065</v>
      </c>
      <c r="AC26" s="267">
        <v>214</v>
      </c>
      <c r="AD26" s="427">
        <f>SUM('No. Afiliados por regimen '!$AA26:$AC26)</f>
        <v>19584</v>
      </c>
      <c r="AE26" s="267">
        <v>1440</v>
      </c>
      <c r="AF26" s="267">
        <v>18562</v>
      </c>
      <c r="AG26" s="267">
        <v>215</v>
      </c>
      <c r="AH26" s="427">
        <f>SUM('No. Afiliados por regimen '!$AE26:$AG26)</f>
        <v>20217</v>
      </c>
      <c r="AI26" s="267">
        <v>1237</v>
      </c>
      <c r="AJ26" s="267">
        <v>18769</v>
      </c>
      <c r="AK26" s="267">
        <v>215</v>
      </c>
      <c r="AL26" s="427">
        <f>SUM('No. Afiliados por regimen '!$AI26:$AK26)</f>
        <v>20221</v>
      </c>
      <c r="AM26" s="438">
        <v>1157</v>
      </c>
      <c r="AN26" s="428">
        <v>18967</v>
      </c>
      <c r="AO26" s="429">
        <v>167</v>
      </c>
      <c r="AP26" s="430">
        <f>SUM('No. Afiliados por regimen '!$AM26:$AO26)</f>
        <v>20291</v>
      </c>
      <c r="AQ26" s="438">
        <v>1395</v>
      </c>
      <c r="AR26" s="428">
        <v>18735</v>
      </c>
      <c r="AS26" s="429">
        <v>151</v>
      </c>
      <c r="AT26" s="433">
        <f t="shared" si="0"/>
        <v>20281</v>
      </c>
    </row>
    <row r="27" spans="1:46" s="1" customFormat="1" ht="15.75" x14ac:dyDescent="0.25">
      <c r="A27" s="269"/>
      <c r="B27" s="296" t="s">
        <v>81</v>
      </c>
      <c r="C27" s="426" t="s">
        <v>71</v>
      </c>
      <c r="D27" s="426" t="s">
        <v>71</v>
      </c>
      <c r="E27" s="426" t="s">
        <v>71</v>
      </c>
      <c r="F27" s="426" t="s">
        <v>71</v>
      </c>
      <c r="G27" s="440">
        <f>SUBTOTAL(109,'No. Afiliados por regimen '!$G$6:$G$26)</f>
        <v>154604</v>
      </c>
      <c r="H27" s="440">
        <f>SUBTOTAL(109,'No. Afiliados por regimen '!$H$6:$H$26)</f>
        <v>688958</v>
      </c>
      <c r="I27" s="440">
        <f>SUBTOTAL(109,'No. Afiliados por regimen '!$I$6:$I$26)</f>
        <v>5621</v>
      </c>
      <c r="J27" s="440">
        <f>SUBTOTAL(109,'No. Afiliados por regimen '!$J$6:$J$26)</f>
        <v>849183</v>
      </c>
      <c r="K27" s="440">
        <f>SUBTOTAL(109,'No. Afiliados por regimen '!$K$6:$K$26)</f>
        <v>155232</v>
      </c>
      <c r="L27" s="440">
        <f>SUBTOTAL(109,'No. Afiliados por regimen '!$L$6:$L$26)</f>
        <v>708085</v>
      </c>
      <c r="M27" s="440">
        <f>SUBTOTAL(109,'No. Afiliados por regimen '!$M$6:$M$26)</f>
        <v>5675</v>
      </c>
      <c r="N27" s="440">
        <f>SUBTOTAL(109,'No. Afiliados por regimen '!$N$6:$N$26)</f>
        <v>868992</v>
      </c>
      <c r="O27" s="440">
        <f>SUBTOTAL(109,'No. Afiliados por regimen '!$O$6:$O$26)</f>
        <v>159132</v>
      </c>
      <c r="P27" s="440">
        <f>SUBTOTAL(109,'No. Afiliados por regimen '!$P$6:$P$26)</f>
        <v>724169</v>
      </c>
      <c r="Q27" s="440">
        <f>SUBTOTAL(109,'No. Afiliados por regimen '!$Q$6:$Q$26)</f>
        <v>18868</v>
      </c>
      <c r="R27" s="440">
        <f>SUBTOTAL(109,'No. Afiliados por regimen '!$R$6:$R$26)</f>
        <v>902169</v>
      </c>
      <c r="S27" s="440">
        <f>SUBTOTAL(109,'No. Afiliados por regimen '!$S$6:$S$26)</f>
        <v>150253</v>
      </c>
      <c r="T27" s="440">
        <f>SUBTOTAL(109,'No. Afiliados por regimen '!$T$6:$T$26)</f>
        <v>726556</v>
      </c>
      <c r="U27" s="440">
        <f>SUBTOTAL(109,'No. Afiliados por regimen '!$U$6:$U$26)</f>
        <v>19550</v>
      </c>
      <c r="V27" s="440">
        <f>SUBTOTAL(109,'No. Afiliados por regimen '!$V$6:$V$26)</f>
        <v>896359</v>
      </c>
      <c r="W27" s="440">
        <f>SUBTOTAL(109,'No. Afiliados por regimen '!$W$6:$W$26)</f>
        <v>152509</v>
      </c>
      <c r="X27" s="440">
        <f>SUBTOTAL(109,'No. Afiliados por regimen '!$X$6:$X$26)</f>
        <v>684469</v>
      </c>
      <c r="Y27" s="440">
        <f>SUBTOTAL(109,'No. Afiliados por regimen '!$Y$6:$Y$26)</f>
        <v>19836</v>
      </c>
      <c r="Z27" s="440">
        <f>SUBTOTAL(109,'No. Afiliados por regimen '!$Z$6:$Z$26)</f>
        <v>856814</v>
      </c>
      <c r="AA27" s="440">
        <f>SUBTOTAL(109,'No. Afiliados por regimen '!$AA$6:$AA$26)</f>
        <v>148173</v>
      </c>
      <c r="AB27" s="440">
        <f>SUBTOTAL(109,'No. Afiliados por regimen '!$AB$6:$AB$26)</f>
        <v>679516</v>
      </c>
      <c r="AC27" s="440">
        <f>SUBTOTAL(109,'No. Afiliados por regimen '!$AC$6:$AC$26)</f>
        <v>20254</v>
      </c>
      <c r="AD27" s="440">
        <f>SUBTOTAL(109,'No. Afiliados por regimen '!$AD$6:$AD$26)</f>
        <v>847943</v>
      </c>
      <c r="AE27" s="440">
        <f>SUBTOTAL(109,'No. Afiliados por regimen '!$AE$6:$AE$26)</f>
        <v>149615</v>
      </c>
      <c r="AF27" s="440">
        <f>SUBTOTAL(109,'No. Afiliados por regimen '!$AF$6:$AF$26)</f>
        <v>674219</v>
      </c>
      <c r="AG27" s="440">
        <f>SUBTOTAL(109,'No. Afiliados por regimen '!$AG$6:$AG$26)</f>
        <v>20196</v>
      </c>
      <c r="AH27" s="440">
        <f>SUBTOTAL(109,'No. Afiliados por regimen '!$AH$6:$AH$26)</f>
        <v>844030</v>
      </c>
      <c r="AI27" s="440">
        <f>SUBTOTAL(109,'No. Afiliados por regimen '!$AI$6:$AI$26)</f>
        <v>151782</v>
      </c>
      <c r="AJ27" s="440">
        <f>SUBTOTAL(109,'No. Afiliados por regimen '!$AJ$6:$AJ$26)</f>
        <v>668110</v>
      </c>
      <c r="AK27" s="440">
        <f>SUBTOTAL(109,'No. Afiliados por regimen '!$AK$6:$AK$26)</f>
        <v>19818</v>
      </c>
      <c r="AL27" s="440">
        <f>SUBTOTAL(109,'No. Afiliados por regimen '!$AL$6:$AL$26)</f>
        <v>839710</v>
      </c>
      <c r="AM27" s="441">
        <f>SUBTOTAL(109,'No. Afiliados por regimen '!$AM$6:$AM$26)</f>
        <v>154617</v>
      </c>
      <c r="AN27" s="442">
        <f>SUBTOTAL(109,'No. Afiliados por regimen '!$AN$6:$AN$26)</f>
        <v>681187</v>
      </c>
      <c r="AO27" s="442">
        <f>SUBTOTAL(109,'No. Afiliados por regimen '!$AO$6:$AO$26)</f>
        <v>20135</v>
      </c>
      <c r="AP27" s="442">
        <f>SUBTOTAL(109,'No. Afiliados por regimen '!$AP$6:$AP$26)</f>
        <v>855939</v>
      </c>
      <c r="AQ27" s="441">
        <f>SUM(AQ6:AQ26)</f>
        <v>168024</v>
      </c>
      <c r="AR27" s="441">
        <f t="shared" ref="AR27:AT27" si="1">SUM(AR6:AR26)</f>
        <v>677116</v>
      </c>
      <c r="AS27" s="441">
        <f t="shared" si="1"/>
        <v>20641</v>
      </c>
      <c r="AT27" s="441">
        <f t="shared" si="1"/>
        <v>865781</v>
      </c>
    </row>
    <row r="28" spans="1:46" ht="15.75" x14ac:dyDescent="0.25">
      <c r="A28" s="88" t="s">
        <v>83</v>
      </c>
      <c r="B28" s="88"/>
      <c r="C28" s="88"/>
      <c r="D28" s="88"/>
      <c r="E28" s="88"/>
      <c r="F28" s="88"/>
      <c r="G28" s="88"/>
      <c r="J28" s="106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8"/>
      <c r="AR28" s="106"/>
      <c r="AS28" s="106"/>
      <c r="AT28" s="106"/>
    </row>
    <row r="29" spans="1:46" ht="15.75" x14ac:dyDescent="0.25">
      <c r="A29" s="522" t="s">
        <v>84</v>
      </c>
      <c r="B29" s="522"/>
      <c r="C29" s="522"/>
      <c r="D29" s="522"/>
      <c r="E29" s="522"/>
      <c r="F29" s="522"/>
      <c r="G29" s="522"/>
      <c r="H29" s="522"/>
      <c r="I29" s="52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8"/>
      <c r="AR29" s="106"/>
      <c r="AS29" s="106"/>
      <c r="AT29" s="106"/>
    </row>
    <row r="30" spans="1:46" ht="15.75" x14ac:dyDescent="0.25">
      <c r="A30" s="1"/>
      <c r="B30" s="105"/>
      <c r="C30" s="106"/>
      <c r="D30" s="106"/>
      <c r="E30" s="106"/>
      <c r="F30" s="106"/>
      <c r="G30" s="106"/>
      <c r="H30" s="106"/>
      <c r="I30" s="106"/>
      <c r="J30" s="106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8"/>
      <c r="AR30" s="106"/>
      <c r="AS30" s="106"/>
      <c r="AT30" s="106"/>
    </row>
    <row r="31" spans="1:46" ht="15.75" x14ac:dyDescent="0.25">
      <c r="A31" s="489" t="s">
        <v>353</v>
      </c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8"/>
      <c r="AR31" s="106"/>
      <c r="AS31" s="106"/>
      <c r="AT31" s="106"/>
    </row>
    <row r="32" spans="1:46" ht="15.75" x14ac:dyDescent="0.25">
      <c r="A32" s="423" t="s">
        <v>32</v>
      </c>
      <c r="B32" s="271" t="s">
        <v>87</v>
      </c>
      <c r="C32" s="271">
        <v>2012</v>
      </c>
      <c r="D32" s="271">
        <v>2013</v>
      </c>
      <c r="E32" s="271">
        <v>2014</v>
      </c>
      <c r="F32" s="271">
        <v>2015</v>
      </c>
      <c r="G32" s="271">
        <v>2016</v>
      </c>
      <c r="H32" s="271">
        <v>2017</v>
      </c>
      <c r="I32" s="271">
        <v>1018</v>
      </c>
      <c r="J32" s="271">
        <v>2019</v>
      </c>
      <c r="K32" s="271">
        <v>2020</v>
      </c>
      <c r="L32" s="271">
        <v>2021</v>
      </c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8"/>
      <c r="AR32" s="106"/>
      <c r="AS32" s="106"/>
      <c r="AT32" s="106"/>
    </row>
    <row r="33" spans="1:46" ht="15.75" x14ac:dyDescent="0.25">
      <c r="A33" s="425">
        <v>70230</v>
      </c>
      <c r="B33" s="295" t="s">
        <v>91</v>
      </c>
      <c r="C33" s="443">
        <v>4381</v>
      </c>
      <c r="D33" s="443">
        <v>4413</v>
      </c>
      <c r="E33" s="443">
        <v>4362</v>
      </c>
      <c r="F33" s="443">
        <v>4510</v>
      </c>
      <c r="G33" s="443">
        <v>4439</v>
      </c>
      <c r="H33" s="443">
        <v>4481</v>
      </c>
      <c r="I33" s="443">
        <v>4638</v>
      </c>
      <c r="J33" s="443">
        <v>4740</v>
      </c>
      <c r="K33" s="443">
        <v>4700</v>
      </c>
      <c r="L33" s="443">
        <v>4806</v>
      </c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8"/>
      <c r="AR33" s="106"/>
      <c r="AS33" s="106"/>
      <c r="AT33" s="106"/>
    </row>
    <row r="34" spans="1:46" ht="15.75" x14ac:dyDescent="0.25">
      <c r="A34" s="425">
        <v>70204</v>
      </c>
      <c r="B34" s="295" t="s">
        <v>92</v>
      </c>
      <c r="C34" s="443">
        <v>6188</v>
      </c>
      <c r="D34" s="443">
        <v>6468</v>
      </c>
      <c r="E34" s="443">
        <v>6420</v>
      </c>
      <c r="F34" s="443">
        <v>6505</v>
      </c>
      <c r="G34" s="443">
        <v>6503</v>
      </c>
      <c r="H34" s="443">
        <v>6703</v>
      </c>
      <c r="I34" s="443">
        <v>6928</v>
      </c>
      <c r="J34" s="443">
        <v>7108</v>
      </c>
      <c r="K34" s="443">
        <v>7174</v>
      </c>
      <c r="L34" s="443">
        <v>7421</v>
      </c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8"/>
      <c r="AR34" s="106"/>
      <c r="AS34" s="106"/>
      <c r="AT34" s="106"/>
    </row>
    <row r="35" spans="1:46" ht="15.75" x14ac:dyDescent="0.25">
      <c r="A35" s="425">
        <v>70215</v>
      </c>
      <c r="B35" s="295" t="s">
        <v>93</v>
      </c>
      <c r="C35" s="443">
        <v>60418</v>
      </c>
      <c r="D35" s="443">
        <v>64589</v>
      </c>
      <c r="E35" s="443">
        <v>63661</v>
      </c>
      <c r="F35" s="443">
        <v>62572</v>
      </c>
      <c r="G35" s="443">
        <v>59772</v>
      </c>
      <c r="H35" s="443">
        <v>59561</v>
      </c>
      <c r="I35" s="443">
        <v>60530</v>
      </c>
      <c r="J35" s="443">
        <v>60841</v>
      </c>
      <c r="K35" s="443">
        <v>62662</v>
      </c>
      <c r="L35" s="443">
        <v>63796</v>
      </c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8"/>
      <c r="AR35" s="106"/>
      <c r="AS35" s="106"/>
      <c r="AT35" s="106"/>
    </row>
    <row r="36" spans="1:46" ht="15.75" x14ac:dyDescent="0.25">
      <c r="A36" s="425">
        <v>70221</v>
      </c>
      <c r="B36" s="295" t="s">
        <v>94</v>
      </c>
      <c r="C36" s="443">
        <v>10739</v>
      </c>
      <c r="D36" s="443">
        <v>10610</v>
      </c>
      <c r="E36" s="443">
        <v>11544</v>
      </c>
      <c r="F36" s="443">
        <v>11609</v>
      </c>
      <c r="G36" s="443">
        <v>11079</v>
      </c>
      <c r="H36" s="443">
        <v>10770</v>
      </c>
      <c r="I36" s="443">
        <v>11088</v>
      </c>
      <c r="J36" s="443">
        <v>10826</v>
      </c>
      <c r="K36" s="443">
        <v>11234</v>
      </c>
      <c r="L36" s="443">
        <v>11623</v>
      </c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8"/>
      <c r="AR36" s="106"/>
      <c r="AS36" s="106"/>
      <c r="AT36" s="106"/>
    </row>
    <row r="37" spans="1:46" ht="15.75" x14ac:dyDescent="0.25">
      <c r="A37" s="425">
        <v>70233</v>
      </c>
      <c r="B37" s="295" t="s">
        <v>95</v>
      </c>
      <c r="C37" s="443">
        <v>8838</v>
      </c>
      <c r="D37" s="443">
        <v>8992</v>
      </c>
      <c r="E37" s="443">
        <v>8927</v>
      </c>
      <c r="F37" s="443">
        <v>8839</v>
      </c>
      <c r="G37" s="443">
        <v>8529</v>
      </c>
      <c r="H37" s="443">
        <v>8632</v>
      </c>
      <c r="I37" s="443">
        <v>8678</v>
      </c>
      <c r="J37" s="443">
        <v>8697</v>
      </c>
      <c r="K37" s="443">
        <v>8868</v>
      </c>
      <c r="L37" s="443">
        <v>9112</v>
      </c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8"/>
      <c r="AR37" s="106"/>
      <c r="AS37" s="106"/>
      <c r="AT37" s="106"/>
    </row>
    <row r="38" spans="1:46" ht="15.75" x14ac:dyDescent="0.25">
      <c r="A38" s="425">
        <v>70235</v>
      </c>
      <c r="B38" s="295" t="s">
        <v>96</v>
      </c>
      <c r="C38" s="443">
        <v>18317</v>
      </c>
      <c r="D38" s="443">
        <v>18604</v>
      </c>
      <c r="E38" s="443">
        <v>18424</v>
      </c>
      <c r="F38" s="443">
        <v>18468</v>
      </c>
      <c r="G38" s="443">
        <v>17840</v>
      </c>
      <c r="H38" s="443">
        <v>18349</v>
      </c>
      <c r="I38" s="443">
        <v>18898</v>
      </c>
      <c r="J38" s="443">
        <v>19565</v>
      </c>
      <c r="K38" s="443">
        <v>20278</v>
      </c>
      <c r="L38" s="443">
        <v>20759</v>
      </c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8"/>
      <c r="AR38" s="106"/>
      <c r="AS38" s="106"/>
      <c r="AT38" s="106"/>
    </row>
    <row r="39" spans="1:46" ht="15.75" x14ac:dyDescent="0.25">
      <c r="A39" s="425">
        <v>70400</v>
      </c>
      <c r="B39" s="295" t="s">
        <v>97</v>
      </c>
      <c r="C39" s="443">
        <v>11357</v>
      </c>
      <c r="D39" s="443">
        <v>11620</v>
      </c>
      <c r="E39" s="443">
        <v>11592</v>
      </c>
      <c r="F39" s="443">
        <v>11438</v>
      </c>
      <c r="G39" s="443">
        <v>10895</v>
      </c>
      <c r="H39" s="443">
        <v>10892</v>
      </c>
      <c r="I39" s="443">
        <v>10957</v>
      </c>
      <c r="J39" s="443">
        <v>11113</v>
      </c>
      <c r="K39" s="443">
        <v>11274</v>
      </c>
      <c r="L39" s="443">
        <v>11749</v>
      </c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8"/>
      <c r="AR39" s="106"/>
      <c r="AS39" s="106"/>
      <c r="AT39" s="106"/>
    </row>
    <row r="40" spans="1:46" ht="15.75" x14ac:dyDescent="0.25">
      <c r="A40" s="425">
        <v>70418</v>
      </c>
      <c r="B40" s="295" t="s">
        <v>98</v>
      </c>
      <c r="C40" s="443">
        <v>20660</v>
      </c>
      <c r="D40" s="443">
        <v>20801</v>
      </c>
      <c r="E40" s="443">
        <v>21786</v>
      </c>
      <c r="F40" s="443">
        <v>21504</v>
      </c>
      <c r="G40" s="443">
        <v>20753</v>
      </c>
      <c r="H40" s="443">
        <v>21035</v>
      </c>
      <c r="I40" s="443">
        <v>21404</v>
      </c>
      <c r="J40" s="443">
        <v>21591</v>
      </c>
      <c r="K40" s="443">
        <v>21755</v>
      </c>
      <c r="L40" s="443">
        <v>22001</v>
      </c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8"/>
      <c r="AR40" s="106"/>
      <c r="AS40" s="106"/>
      <c r="AT40" s="106"/>
    </row>
    <row r="41" spans="1:46" ht="15.75" x14ac:dyDescent="0.25">
      <c r="A41" s="425">
        <v>70473</v>
      </c>
      <c r="B41" s="295" t="s">
        <v>99</v>
      </c>
      <c r="C41" s="443">
        <v>13487</v>
      </c>
      <c r="D41" s="443">
        <v>14237</v>
      </c>
      <c r="E41" s="443">
        <v>14103</v>
      </c>
      <c r="F41" s="443">
        <v>14150</v>
      </c>
      <c r="G41" s="443">
        <v>13714</v>
      </c>
      <c r="H41" s="443">
        <v>14307</v>
      </c>
      <c r="I41" s="443">
        <v>14776</v>
      </c>
      <c r="J41" s="443">
        <v>15205</v>
      </c>
      <c r="K41" s="443">
        <v>15730</v>
      </c>
      <c r="L41" s="443">
        <v>16089</v>
      </c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8"/>
      <c r="AR41" s="106"/>
      <c r="AS41" s="106"/>
      <c r="AT41" s="106"/>
    </row>
    <row r="42" spans="1:46" ht="15.75" x14ac:dyDescent="0.25">
      <c r="A42" s="425">
        <v>70508</v>
      </c>
      <c r="B42" s="295" t="s">
        <v>100</v>
      </c>
      <c r="C42" s="443">
        <v>24928</v>
      </c>
      <c r="D42" s="443">
        <v>24994</v>
      </c>
      <c r="E42" s="443">
        <v>24897</v>
      </c>
      <c r="F42" s="443">
        <v>24790</v>
      </c>
      <c r="G42" s="443">
        <v>23797</v>
      </c>
      <c r="H42" s="443">
        <v>23915</v>
      </c>
      <c r="I42" s="443">
        <v>24236</v>
      </c>
      <c r="J42" s="443">
        <v>24334</v>
      </c>
      <c r="K42" s="443">
        <v>24675</v>
      </c>
      <c r="L42" s="443">
        <v>24801</v>
      </c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8"/>
      <c r="AR42" s="106"/>
      <c r="AS42" s="106"/>
      <c r="AT42" s="106"/>
    </row>
    <row r="43" spans="1:46" ht="15.75" x14ac:dyDescent="0.25">
      <c r="A43" s="425">
        <v>70523</v>
      </c>
      <c r="B43" s="295" t="s">
        <v>101</v>
      </c>
      <c r="C43" s="443">
        <v>12224</v>
      </c>
      <c r="D43" s="443">
        <v>12460</v>
      </c>
      <c r="E43" s="443">
        <v>12509</v>
      </c>
      <c r="F43" s="443">
        <v>12286</v>
      </c>
      <c r="G43" s="443">
        <v>12204</v>
      </c>
      <c r="H43" s="443">
        <v>12245</v>
      </c>
      <c r="I43" s="443">
        <v>12583</v>
      </c>
      <c r="J43" s="443">
        <v>12893</v>
      </c>
      <c r="K43" s="443">
        <v>13152</v>
      </c>
      <c r="L43" s="443">
        <v>13292</v>
      </c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8"/>
      <c r="AR43" s="106"/>
      <c r="AS43" s="106"/>
      <c r="AT43" s="106"/>
    </row>
    <row r="44" spans="1:46" ht="15.75" x14ac:dyDescent="0.25">
      <c r="A44" s="425">
        <v>70670</v>
      </c>
      <c r="B44" s="295" t="s">
        <v>102</v>
      </c>
      <c r="C44" s="443">
        <v>43147</v>
      </c>
      <c r="D44" s="443">
        <v>42622</v>
      </c>
      <c r="E44" s="443">
        <v>41782</v>
      </c>
      <c r="F44" s="443">
        <v>41431</v>
      </c>
      <c r="G44" s="443">
        <v>40575</v>
      </c>
      <c r="H44" s="443">
        <v>41001</v>
      </c>
      <c r="I44" s="443">
        <v>42089</v>
      </c>
      <c r="J44" s="443">
        <v>42373</v>
      </c>
      <c r="K44" s="443">
        <v>43661</v>
      </c>
      <c r="L44" s="443">
        <v>44194</v>
      </c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8"/>
      <c r="AR44" s="106"/>
      <c r="AS44" s="106"/>
      <c r="AT44" s="106"/>
    </row>
    <row r="45" spans="1:46" ht="15.75" x14ac:dyDescent="0.25">
      <c r="A45" s="425">
        <v>70678</v>
      </c>
      <c r="B45" s="295" t="s">
        <v>103</v>
      </c>
      <c r="C45" s="443">
        <v>24302</v>
      </c>
      <c r="D45" s="443">
        <v>24977</v>
      </c>
      <c r="E45" s="443">
        <v>25780</v>
      </c>
      <c r="F45" s="443">
        <v>25362</v>
      </c>
      <c r="G45" s="443">
        <v>23951</v>
      </c>
      <c r="H45" s="443">
        <v>23450</v>
      </c>
      <c r="I45" s="443">
        <v>23015</v>
      </c>
      <c r="J45" s="443">
        <v>22675</v>
      </c>
      <c r="K45" s="443">
        <v>22839</v>
      </c>
      <c r="L45" s="443">
        <v>22584</v>
      </c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8"/>
      <c r="AR45" s="106"/>
      <c r="AS45" s="106"/>
      <c r="AT45" s="106"/>
    </row>
    <row r="46" spans="1:46" ht="15.75" x14ac:dyDescent="0.25">
      <c r="A46" s="425">
        <v>70702</v>
      </c>
      <c r="B46" s="295" t="s">
        <v>104</v>
      </c>
      <c r="C46" s="443">
        <v>11584</v>
      </c>
      <c r="D46" s="443">
        <v>12034</v>
      </c>
      <c r="E46" s="443">
        <v>12114</v>
      </c>
      <c r="F46" s="443">
        <v>12224</v>
      </c>
      <c r="G46" s="443">
        <v>12277</v>
      </c>
      <c r="H46" s="443">
        <v>12386</v>
      </c>
      <c r="I46" s="443">
        <v>12622</v>
      </c>
      <c r="J46" s="443">
        <v>12820</v>
      </c>
      <c r="K46" s="443">
        <v>12995</v>
      </c>
      <c r="L46" s="443">
        <v>12920</v>
      </c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8"/>
      <c r="AR46" s="106"/>
      <c r="AS46" s="106"/>
      <c r="AT46" s="106"/>
    </row>
    <row r="47" spans="1:46" ht="15.75" x14ac:dyDescent="0.25">
      <c r="A47" s="425">
        <v>70742</v>
      </c>
      <c r="B47" s="295" t="s">
        <v>105</v>
      </c>
      <c r="C47" s="443">
        <v>30334</v>
      </c>
      <c r="D47" s="443">
        <v>31247</v>
      </c>
      <c r="E47" s="443">
        <v>31483</v>
      </c>
      <c r="F47" s="443">
        <v>30990</v>
      </c>
      <c r="G47" s="443">
        <v>29452</v>
      </c>
      <c r="H47" s="443">
        <v>28989</v>
      </c>
      <c r="I47" s="443">
        <v>29106</v>
      </c>
      <c r="J47" s="443">
        <v>28917</v>
      </c>
      <c r="K47" s="443">
        <v>29206</v>
      </c>
      <c r="L47" s="443">
        <v>29139</v>
      </c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8"/>
      <c r="AR47" s="106"/>
      <c r="AS47" s="106"/>
      <c r="AT47" s="106"/>
    </row>
    <row r="48" spans="1:46" ht="15.75" x14ac:dyDescent="0.25">
      <c r="A48" s="425">
        <v>70708</v>
      </c>
      <c r="B48" s="295" t="s">
        <v>106</v>
      </c>
      <c r="C48" s="443">
        <v>61807</v>
      </c>
      <c r="D48" s="443">
        <v>63282</v>
      </c>
      <c r="E48" s="443">
        <v>69219</v>
      </c>
      <c r="F48" s="443">
        <v>68923</v>
      </c>
      <c r="G48" s="443">
        <v>65738</v>
      </c>
      <c r="H48" s="443">
        <v>64157</v>
      </c>
      <c r="I48" s="443">
        <v>64529</v>
      </c>
      <c r="J48" s="443">
        <v>64484</v>
      </c>
      <c r="K48" s="443">
        <v>65061</v>
      </c>
      <c r="L48" s="443">
        <v>66357</v>
      </c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8"/>
      <c r="AR48" s="106"/>
      <c r="AS48" s="106"/>
      <c r="AT48" s="106"/>
    </row>
    <row r="49" spans="1:46" ht="15.75" x14ac:dyDescent="0.25">
      <c r="A49" s="425">
        <v>70713</v>
      </c>
      <c r="B49" s="295" t="s">
        <v>107</v>
      </c>
      <c r="C49" s="443">
        <v>51639</v>
      </c>
      <c r="D49" s="443">
        <v>53834</v>
      </c>
      <c r="E49" s="443">
        <v>66168</v>
      </c>
      <c r="F49" s="443">
        <v>65086</v>
      </c>
      <c r="G49" s="443">
        <v>61818</v>
      </c>
      <c r="H49" s="443">
        <v>60438</v>
      </c>
      <c r="I49" s="443">
        <v>59507</v>
      </c>
      <c r="J49" s="443">
        <v>58664</v>
      </c>
      <c r="K49" s="443">
        <v>58617</v>
      </c>
      <c r="L49" s="443">
        <v>58542</v>
      </c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8"/>
      <c r="AR49" s="106"/>
      <c r="AS49" s="106"/>
      <c r="AT49" s="106"/>
    </row>
    <row r="50" spans="1:46" ht="15.75" x14ac:dyDescent="0.25">
      <c r="A50" s="425">
        <v>70717</v>
      </c>
      <c r="B50" s="295" t="s">
        <v>108</v>
      </c>
      <c r="C50" s="443">
        <v>17815</v>
      </c>
      <c r="D50" s="443">
        <v>17993</v>
      </c>
      <c r="E50" s="443">
        <v>18080</v>
      </c>
      <c r="F50" s="443">
        <v>18169</v>
      </c>
      <c r="G50" s="443">
        <v>17541</v>
      </c>
      <c r="H50" s="443">
        <v>17408</v>
      </c>
      <c r="I50" s="443">
        <v>17563</v>
      </c>
      <c r="J50" s="443">
        <v>17645</v>
      </c>
      <c r="K50" s="443">
        <v>18052</v>
      </c>
      <c r="L50" s="443">
        <v>18232</v>
      </c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8"/>
      <c r="AR50" s="106"/>
      <c r="AS50" s="106"/>
      <c r="AT50" s="106"/>
    </row>
    <row r="51" spans="1:46" ht="15.75" x14ac:dyDescent="0.25">
      <c r="A51" s="425">
        <v>70820</v>
      </c>
      <c r="B51" s="295" t="s">
        <v>109</v>
      </c>
      <c r="C51" s="443">
        <v>31684</v>
      </c>
      <c r="D51" s="443">
        <v>32799</v>
      </c>
      <c r="E51" s="443">
        <v>33549</v>
      </c>
      <c r="F51" s="443">
        <v>33531</v>
      </c>
      <c r="G51" s="443">
        <v>32687</v>
      </c>
      <c r="H51" s="443">
        <v>32635</v>
      </c>
      <c r="I51" s="443">
        <v>32855</v>
      </c>
      <c r="J51" s="443">
        <v>32931</v>
      </c>
      <c r="K51" s="443">
        <v>35354</v>
      </c>
      <c r="L51" s="443">
        <v>36276</v>
      </c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8"/>
      <c r="AR51" s="106"/>
      <c r="AS51" s="106"/>
      <c r="AT51" s="106"/>
    </row>
    <row r="52" spans="1:46" ht="15.75" x14ac:dyDescent="0.25">
      <c r="A52" s="425">
        <v>70001</v>
      </c>
      <c r="B52" s="295" t="s">
        <v>110</v>
      </c>
      <c r="C52" s="443">
        <v>366304</v>
      </c>
      <c r="D52" s="443">
        <v>372052</v>
      </c>
      <c r="E52" s="443">
        <v>385366</v>
      </c>
      <c r="F52" s="443">
        <v>383822</v>
      </c>
      <c r="G52" s="443">
        <v>363603</v>
      </c>
      <c r="H52" s="443">
        <v>357005</v>
      </c>
      <c r="I52" s="443">
        <v>347811</v>
      </c>
      <c r="J52" s="443">
        <v>342067</v>
      </c>
      <c r="K52" s="443">
        <v>348361</v>
      </c>
      <c r="L52" s="443">
        <v>351807</v>
      </c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8"/>
      <c r="AR52" s="106"/>
      <c r="AS52" s="106"/>
      <c r="AT52" s="106"/>
    </row>
    <row r="53" spans="1:46" ht="15.75" x14ac:dyDescent="0.25">
      <c r="A53" s="425">
        <v>70823</v>
      </c>
      <c r="B53" s="295" t="s">
        <v>111</v>
      </c>
      <c r="C53" s="443">
        <v>19030</v>
      </c>
      <c r="D53" s="443">
        <v>20364</v>
      </c>
      <c r="E53" s="443">
        <v>20403</v>
      </c>
      <c r="F53" s="443">
        <v>20150</v>
      </c>
      <c r="G53" s="443">
        <v>19647</v>
      </c>
      <c r="H53" s="443">
        <v>19584</v>
      </c>
      <c r="I53" s="443">
        <v>20217</v>
      </c>
      <c r="J53" s="443">
        <v>20221</v>
      </c>
      <c r="K53" s="443">
        <v>20291</v>
      </c>
      <c r="L53" s="443">
        <v>20281</v>
      </c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8"/>
      <c r="AR53" s="106"/>
      <c r="AS53" s="106"/>
      <c r="AT53" s="106"/>
    </row>
    <row r="54" spans="1:46" ht="15.75" x14ac:dyDescent="0.25">
      <c r="A54" s="526" t="s">
        <v>81</v>
      </c>
      <c r="B54" s="527"/>
      <c r="C54" s="440">
        <f>SUM(C33:C53)</f>
        <v>849183</v>
      </c>
      <c r="D54" s="440">
        <f t="shared" ref="D54:L54" si="2">SUM(D33:D53)</f>
        <v>868992</v>
      </c>
      <c r="E54" s="440">
        <f t="shared" si="2"/>
        <v>902169</v>
      </c>
      <c r="F54" s="440">
        <f t="shared" si="2"/>
        <v>896359</v>
      </c>
      <c r="G54" s="440">
        <f t="shared" si="2"/>
        <v>856814</v>
      </c>
      <c r="H54" s="440">
        <f t="shared" si="2"/>
        <v>847943</v>
      </c>
      <c r="I54" s="440">
        <f t="shared" si="2"/>
        <v>844030</v>
      </c>
      <c r="J54" s="440">
        <f t="shared" si="2"/>
        <v>839710</v>
      </c>
      <c r="K54" s="440">
        <f t="shared" si="2"/>
        <v>855939</v>
      </c>
      <c r="L54" s="440">
        <f t="shared" si="2"/>
        <v>865781</v>
      </c>
      <c r="O54" s="88"/>
      <c r="P54" s="88"/>
      <c r="S54" s="88"/>
      <c r="T54" s="88"/>
      <c r="W54" s="88"/>
      <c r="X54" s="88"/>
      <c r="AA54" s="88"/>
      <c r="AB54" s="88"/>
      <c r="AE54" s="88"/>
      <c r="AF54" s="88"/>
      <c r="AI54" s="88"/>
      <c r="AJ54" s="88"/>
      <c r="AM54" s="88"/>
      <c r="AN54" s="88"/>
      <c r="AQ54" s="88"/>
      <c r="AR54" s="88"/>
    </row>
    <row r="55" spans="1:46" ht="15" customHeight="1" x14ac:dyDescent="0.25">
      <c r="A55" s="528" t="s">
        <v>292</v>
      </c>
      <c r="B55" s="529"/>
      <c r="C55" s="269"/>
      <c r="D55" s="287">
        <f t="shared" ref="D55:L55" si="3">(D54-C54)/C54</f>
        <v>2.3327127368305771E-2</v>
      </c>
      <c r="E55" s="287">
        <f t="shared" si="3"/>
        <v>3.817871741051701E-2</v>
      </c>
      <c r="F55" s="287">
        <f t="shared" si="3"/>
        <v>-6.4400350710343626E-3</v>
      </c>
      <c r="G55" s="287">
        <f t="shared" si="3"/>
        <v>-4.4117368152715594E-2</v>
      </c>
      <c r="H55" s="287">
        <f t="shared" si="3"/>
        <v>-1.0353472282198937E-2</v>
      </c>
      <c r="I55" s="287">
        <f t="shared" si="3"/>
        <v>-4.6146969784525609E-3</v>
      </c>
      <c r="J55" s="287">
        <f t="shared" si="3"/>
        <v>-5.118301482174804E-3</v>
      </c>
      <c r="K55" s="287">
        <f t="shared" si="3"/>
        <v>1.9326910480999392E-2</v>
      </c>
      <c r="L55" s="287">
        <f t="shared" si="3"/>
        <v>1.1498482952640316E-2</v>
      </c>
      <c r="M55" s="118"/>
      <c r="O55" s="88"/>
      <c r="P55" s="88"/>
      <c r="S55" s="88"/>
      <c r="T55" s="88"/>
      <c r="W55" s="88"/>
      <c r="X55" s="88"/>
      <c r="AA55" s="88"/>
      <c r="AB55" s="88"/>
      <c r="AE55" s="88"/>
      <c r="AF55" s="88"/>
      <c r="AI55" s="88"/>
      <c r="AJ55" s="88"/>
      <c r="AM55" s="88"/>
      <c r="AN55" s="88"/>
      <c r="AQ55" s="88"/>
      <c r="AR55" s="88"/>
    </row>
    <row r="56" spans="1:46" x14ac:dyDescent="0.25">
      <c r="A56" s="88" t="s">
        <v>83</v>
      </c>
      <c r="B56" s="88"/>
      <c r="C56" s="88"/>
      <c r="D56" s="88"/>
      <c r="E56" s="88"/>
      <c r="F56" s="88"/>
      <c r="G56" s="88"/>
      <c r="O56" s="88"/>
      <c r="P56" s="88"/>
      <c r="S56" s="88"/>
      <c r="T56" s="88"/>
      <c r="W56" s="88"/>
      <c r="X56" s="88"/>
      <c r="AA56" s="88"/>
      <c r="AB56" s="88"/>
      <c r="AE56" s="88"/>
      <c r="AF56" s="88"/>
      <c r="AI56" s="88"/>
      <c r="AJ56" s="88"/>
      <c r="AM56" s="88"/>
      <c r="AN56" s="88"/>
      <c r="AQ56" s="88"/>
      <c r="AR56" s="88"/>
    </row>
    <row r="57" spans="1:46" x14ac:dyDescent="0.25">
      <c r="A57" s="522" t="s">
        <v>84</v>
      </c>
      <c r="B57" s="522"/>
      <c r="C57" s="522"/>
      <c r="D57" s="522"/>
      <c r="E57" s="522"/>
      <c r="F57" s="522"/>
      <c r="G57" s="522"/>
      <c r="H57" s="522"/>
      <c r="I57" s="522"/>
      <c r="O57" s="88"/>
      <c r="P57" s="88"/>
      <c r="S57" s="88"/>
      <c r="T57" s="88"/>
      <c r="W57" s="88"/>
      <c r="X57" s="88"/>
      <c r="AA57" s="88"/>
      <c r="AB57" s="88"/>
      <c r="AE57" s="88"/>
      <c r="AF57" s="88"/>
      <c r="AI57" s="88"/>
      <c r="AJ57" s="88"/>
      <c r="AM57" s="88"/>
      <c r="AN57" s="88"/>
      <c r="AQ57" s="88"/>
      <c r="AR57" s="88"/>
    </row>
    <row r="58" spans="1:46" x14ac:dyDescent="0.25">
      <c r="O58" s="88"/>
      <c r="P58" s="88"/>
      <c r="S58" s="88"/>
      <c r="T58" s="88"/>
      <c r="W58" s="88"/>
      <c r="X58" s="88"/>
      <c r="AA58" s="88"/>
      <c r="AB58" s="88"/>
      <c r="AE58" s="88"/>
      <c r="AF58" s="88"/>
      <c r="AI58" s="88"/>
      <c r="AJ58" s="88"/>
      <c r="AM58" s="88"/>
      <c r="AN58" s="88"/>
      <c r="AQ58" s="88"/>
      <c r="AR58" s="88"/>
    </row>
    <row r="59" spans="1:46" ht="15.75" x14ac:dyDescent="0.25">
      <c r="A59" s="525" t="s">
        <v>112</v>
      </c>
      <c r="B59" s="525"/>
      <c r="C59" s="525"/>
      <c r="D59" s="525"/>
      <c r="E59" s="525"/>
      <c r="F59" s="525"/>
      <c r="G59" s="525"/>
      <c r="H59" s="525"/>
      <c r="I59" s="525"/>
      <c r="J59" s="525"/>
      <c r="K59" s="525"/>
      <c r="L59" s="109"/>
      <c r="M59" s="109"/>
      <c r="N59" s="109"/>
      <c r="O59" s="109"/>
      <c r="P59" s="109"/>
      <c r="Q59" s="109"/>
      <c r="R59" s="109"/>
      <c r="S59" s="109"/>
    </row>
    <row r="60" spans="1:46" ht="15.75" x14ac:dyDescent="0.25">
      <c r="A60" s="423" t="s">
        <v>32</v>
      </c>
      <c r="B60" s="271" t="s">
        <v>87</v>
      </c>
      <c r="C60" s="271">
        <v>2012</v>
      </c>
      <c r="D60" s="271">
        <v>2013</v>
      </c>
      <c r="E60" s="271">
        <v>2014</v>
      </c>
      <c r="F60" s="271">
        <v>2015</v>
      </c>
      <c r="G60" s="271">
        <v>2016</v>
      </c>
      <c r="H60" s="271">
        <v>2017</v>
      </c>
      <c r="I60" s="271">
        <v>1018</v>
      </c>
      <c r="J60" s="271">
        <v>2019</v>
      </c>
      <c r="K60" s="271">
        <v>2020</v>
      </c>
      <c r="L60" s="111"/>
      <c r="M60" s="111"/>
      <c r="N60" s="111"/>
      <c r="O60" s="1"/>
      <c r="P60" s="1"/>
      <c r="Q60" s="1"/>
      <c r="R60" s="1"/>
      <c r="S60" s="1"/>
    </row>
    <row r="61" spans="1:46" ht="15.75" x14ac:dyDescent="0.25">
      <c r="A61" s="425">
        <v>70230</v>
      </c>
      <c r="B61" s="295" t="s">
        <v>91</v>
      </c>
      <c r="C61" s="267">
        <v>98</v>
      </c>
      <c r="D61" s="267">
        <v>118</v>
      </c>
      <c r="E61" s="267">
        <v>60</v>
      </c>
      <c r="F61" s="267">
        <v>89</v>
      </c>
      <c r="G61" s="267">
        <v>118</v>
      </c>
      <c r="H61" s="267">
        <v>126</v>
      </c>
      <c r="I61" s="267">
        <v>166</v>
      </c>
      <c r="J61" s="267">
        <v>242</v>
      </c>
      <c r="K61" s="444">
        <v>327</v>
      </c>
      <c r="L61" s="5"/>
      <c r="M61" s="5"/>
      <c r="N61" s="5"/>
    </row>
    <row r="62" spans="1:46" ht="15.75" x14ac:dyDescent="0.25">
      <c r="A62" s="425">
        <v>70204</v>
      </c>
      <c r="B62" s="295" t="s">
        <v>92</v>
      </c>
      <c r="C62" s="267">
        <v>32</v>
      </c>
      <c r="D62" s="267">
        <v>75</v>
      </c>
      <c r="E62" s="267">
        <v>80</v>
      </c>
      <c r="F62" s="267">
        <v>114</v>
      </c>
      <c r="G62" s="267">
        <v>202</v>
      </c>
      <c r="H62" s="267">
        <v>226</v>
      </c>
      <c r="I62" s="267">
        <v>255</v>
      </c>
      <c r="J62" s="267">
        <v>340</v>
      </c>
      <c r="K62" s="444">
        <v>504</v>
      </c>
      <c r="L62" s="5"/>
      <c r="M62" s="5"/>
      <c r="N62" s="5"/>
    </row>
    <row r="63" spans="1:46" ht="15.75" x14ac:dyDescent="0.25">
      <c r="A63" s="425">
        <v>70215</v>
      </c>
      <c r="B63" s="295" t="s">
        <v>93</v>
      </c>
      <c r="C63" s="267">
        <v>15748</v>
      </c>
      <c r="D63" s="267">
        <v>15690</v>
      </c>
      <c r="E63" s="267">
        <v>16243</v>
      </c>
      <c r="F63" s="267">
        <v>14972</v>
      </c>
      <c r="G63" s="267">
        <v>14575</v>
      </c>
      <c r="H63" s="267">
        <v>13856</v>
      </c>
      <c r="I63" s="267">
        <v>13607</v>
      </c>
      <c r="J63" s="267">
        <v>14487</v>
      </c>
      <c r="K63" s="445">
        <v>14753</v>
      </c>
      <c r="L63" s="5"/>
      <c r="M63" s="5"/>
      <c r="N63" s="5"/>
    </row>
    <row r="64" spans="1:46" ht="15.75" x14ac:dyDescent="0.25">
      <c r="A64" s="425">
        <v>70221</v>
      </c>
      <c r="B64" s="295" t="s">
        <v>94</v>
      </c>
      <c r="C64" s="267">
        <v>2113</v>
      </c>
      <c r="D64" s="267">
        <v>1909</v>
      </c>
      <c r="E64" s="267">
        <v>2514</v>
      </c>
      <c r="F64" s="267">
        <v>2291</v>
      </c>
      <c r="G64" s="267">
        <v>2051</v>
      </c>
      <c r="H64" s="267">
        <v>1634</v>
      </c>
      <c r="I64" s="267">
        <v>1630</v>
      </c>
      <c r="J64" s="267">
        <v>1260</v>
      </c>
      <c r="K64" s="445">
        <v>1023</v>
      </c>
      <c r="L64" s="5"/>
      <c r="M64" s="5"/>
      <c r="N64" s="5"/>
    </row>
    <row r="65" spans="1:14" ht="15.75" x14ac:dyDescent="0.25">
      <c r="A65" s="425">
        <v>70233</v>
      </c>
      <c r="B65" s="295" t="s">
        <v>95</v>
      </c>
      <c r="C65" s="267">
        <v>13</v>
      </c>
      <c r="D65" s="267">
        <v>28</v>
      </c>
      <c r="E65" s="267">
        <v>46</v>
      </c>
      <c r="F65" s="267">
        <v>58</v>
      </c>
      <c r="G65" s="267">
        <v>85</v>
      </c>
      <c r="H65" s="267">
        <v>118</v>
      </c>
      <c r="I65" s="267">
        <v>198</v>
      </c>
      <c r="J65" s="267">
        <v>270</v>
      </c>
      <c r="K65" s="445">
        <v>235</v>
      </c>
      <c r="L65" s="5"/>
      <c r="M65" s="5"/>
      <c r="N65" s="5"/>
    </row>
    <row r="66" spans="1:14" ht="15.75" x14ac:dyDescent="0.25">
      <c r="A66" s="425">
        <v>70235</v>
      </c>
      <c r="B66" s="295" t="s">
        <v>96</v>
      </c>
      <c r="C66" s="267">
        <v>260</v>
      </c>
      <c r="D66" s="267">
        <v>215</v>
      </c>
      <c r="E66" s="267">
        <v>360</v>
      </c>
      <c r="F66" s="267">
        <v>371</v>
      </c>
      <c r="G66" s="267">
        <v>590</v>
      </c>
      <c r="H66" s="267">
        <v>572</v>
      </c>
      <c r="I66" s="267">
        <v>741</v>
      </c>
      <c r="J66" s="267">
        <v>884</v>
      </c>
      <c r="K66" s="445">
        <v>974</v>
      </c>
      <c r="L66" s="5"/>
      <c r="M66" s="5"/>
      <c r="N66" s="5"/>
    </row>
    <row r="67" spans="1:14" ht="15.75" x14ac:dyDescent="0.25">
      <c r="A67" s="425">
        <v>70400</v>
      </c>
      <c r="B67" s="295" t="s">
        <v>97</v>
      </c>
      <c r="C67" s="267">
        <v>670</v>
      </c>
      <c r="D67" s="267">
        <v>518</v>
      </c>
      <c r="E67" s="267">
        <v>539</v>
      </c>
      <c r="F67" s="267">
        <v>583</v>
      </c>
      <c r="G67" s="267">
        <v>618</v>
      </c>
      <c r="H67" s="267">
        <v>687</v>
      </c>
      <c r="I67" s="267">
        <v>581</v>
      </c>
      <c r="J67" s="267">
        <v>522</v>
      </c>
      <c r="K67" s="444">
        <v>829</v>
      </c>
      <c r="L67" s="5"/>
      <c r="M67" s="5"/>
      <c r="N67" s="5"/>
    </row>
    <row r="68" spans="1:14" ht="15.75" x14ac:dyDescent="0.25">
      <c r="A68" s="425">
        <v>70418</v>
      </c>
      <c r="B68" s="295" t="s">
        <v>98</v>
      </c>
      <c r="C68" s="267">
        <v>585</v>
      </c>
      <c r="D68" s="267">
        <v>692</v>
      </c>
      <c r="E68" s="267">
        <v>573</v>
      </c>
      <c r="F68" s="267">
        <v>673</v>
      </c>
      <c r="G68" s="267">
        <v>776</v>
      </c>
      <c r="H68" s="267">
        <v>739</v>
      </c>
      <c r="I68" s="267">
        <v>836</v>
      </c>
      <c r="J68" s="267">
        <v>1032</v>
      </c>
      <c r="K68" s="445">
        <v>1107</v>
      </c>
      <c r="L68" s="5"/>
      <c r="M68" s="5"/>
      <c r="N68" s="5"/>
    </row>
    <row r="69" spans="1:14" ht="15.75" x14ac:dyDescent="0.25">
      <c r="A69" s="425">
        <v>70473</v>
      </c>
      <c r="B69" s="295" t="s">
        <v>99</v>
      </c>
      <c r="C69" s="267">
        <v>263</v>
      </c>
      <c r="D69" s="267">
        <v>255</v>
      </c>
      <c r="E69" s="267">
        <v>257</v>
      </c>
      <c r="F69" s="267">
        <v>349</v>
      </c>
      <c r="G69" s="267">
        <v>557</v>
      </c>
      <c r="H69" s="267">
        <v>630</v>
      </c>
      <c r="I69" s="267">
        <v>827</v>
      </c>
      <c r="J69" s="267">
        <v>1001</v>
      </c>
      <c r="K69" s="445">
        <v>1165</v>
      </c>
      <c r="L69" s="5"/>
      <c r="M69" s="5"/>
      <c r="N69" s="5"/>
    </row>
    <row r="70" spans="1:14" ht="15.75" x14ac:dyDescent="0.25">
      <c r="A70" s="425">
        <v>70508</v>
      </c>
      <c r="B70" s="295" t="s">
        <v>100</v>
      </c>
      <c r="C70" s="267">
        <v>1540</v>
      </c>
      <c r="D70" s="267">
        <v>1569</v>
      </c>
      <c r="E70" s="267">
        <v>1355</v>
      </c>
      <c r="F70" s="267">
        <v>1400</v>
      </c>
      <c r="G70" s="267">
        <v>1606</v>
      </c>
      <c r="H70" s="267">
        <v>1462</v>
      </c>
      <c r="I70" s="267">
        <v>1642</v>
      </c>
      <c r="J70" s="267">
        <v>1532</v>
      </c>
      <c r="K70" s="445">
        <v>1588</v>
      </c>
      <c r="L70" s="5"/>
      <c r="M70" s="5"/>
      <c r="N70" s="5"/>
    </row>
    <row r="71" spans="1:14" ht="15.75" x14ac:dyDescent="0.25">
      <c r="A71" s="425">
        <v>70523</v>
      </c>
      <c r="B71" s="295" t="s">
        <v>101</v>
      </c>
      <c r="C71" s="267">
        <v>62</v>
      </c>
      <c r="D71" s="267">
        <v>67</v>
      </c>
      <c r="E71" s="267">
        <v>93</v>
      </c>
      <c r="F71" s="267">
        <v>140</v>
      </c>
      <c r="G71" s="267">
        <v>235</v>
      </c>
      <c r="H71" s="267">
        <v>230</v>
      </c>
      <c r="I71" s="267">
        <v>337</v>
      </c>
      <c r="J71" s="267">
        <v>414</v>
      </c>
      <c r="K71" s="445">
        <v>368</v>
      </c>
      <c r="L71" s="5"/>
      <c r="M71" s="5"/>
      <c r="N71" s="5"/>
    </row>
    <row r="72" spans="1:14" ht="15.75" x14ac:dyDescent="0.25">
      <c r="A72" s="425">
        <v>70670</v>
      </c>
      <c r="B72" s="295" t="s">
        <v>102</v>
      </c>
      <c r="C72" s="267">
        <v>2561</v>
      </c>
      <c r="D72" s="267">
        <v>2403</v>
      </c>
      <c r="E72" s="267">
        <v>2176</v>
      </c>
      <c r="F72" s="267">
        <v>1958</v>
      </c>
      <c r="G72" s="267">
        <v>1892</v>
      </c>
      <c r="H72" s="267">
        <v>1947</v>
      </c>
      <c r="I72" s="267">
        <v>2100</v>
      </c>
      <c r="J72" s="267">
        <v>2290</v>
      </c>
      <c r="K72" s="444">
        <v>2104</v>
      </c>
      <c r="L72" s="5"/>
      <c r="M72" s="5"/>
      <c r="N72" s="5"/>
    </row>
    <row r="73" spans="1:14" ht="15.75" x14ac:dyDescent="0.25">
      <c r="A73" s="425">
        <v>70678</v>
      </c>
      <c r="B73" s="295" t="s">
        <v>103</v>
      </c>
      <c r="C73" s="267">
        <v>416</v>
      </c>
      <c r="D73" s="267">
        <v>593</v>
      </c>
      <c r="E73" s="267">
        <v>856</v>
      </c>
      <c r="F73" s="267">
        <v>859</v>
      </c>
      <c r="G73" s="267">
        <v>1174</v>
      </c>
      <c r="H73" s="267">
        <v>981</v>
      </c>
      <c r="I73" s="267">
        <v>915</v>
      </c>
      <c r="J73" s="267">
        <v>844</v>
      </c>
      <c r="K73" s="445">
        <v>1026</v>
      </c>
      <c r="L73" s="5"/>
      <c r="M73" s="5"/>
      <c r="N73" s="5"/>
    </row>
    <row r="74" spans="1:14" ht="15.75" x14ac:dyDescent="0.25">
      <c r="A74" s="425">
        <v>70702</v>
      </c>
      <c r="B74" s="295" t="s">
        <v>104</v>
      </c>
      <c r="C74" s="267">
        <v>157</v>
      </c>
      <c r="D74" s="267">
        <v>153</v>
      </c>
      <c r="E74" s="267">
        <v>155</v>
      </c>
      <c r="F74" s="267">
        <v>284</v>
      </c>
      <c r="G74" s="267">
        <v>466</v>
      </c>
      <c r="H74" s="267">
        <v>484</v>
      </c>
      <c r="I74" s="267">
        <v>548</v>
      </c>
      <c r="J74" s="267">
        <v>635</v>
      </c>
      <c r="K74" s="445">
        <v>726</v>
      </c>
      <c r="L74" s="5"/>
      <c r="M74" s="5"/>
      <c r="N74" s="5"/>
    </row>
    <row r="75" spans="1:14" ht="15.75" x14ac:dyDescent="0.25">
      <c r="A75" s="425">
        <v>70742</v>
      </c>
      <c r="B75" s="295" t="s">
        <v>105</v>
      </c>
      <c r="C75" s="267">
        <v>2496</v>
      </c>
      <c r="D75" s="267">
        <v>2337</v>
      </c>
      <c r="E75" s="267">
        <v>2386</v>
      </c>
      <c r="F75" s="267">
        <v>2144</v>
      </c>
      <c r="G75" s="267">
        <v>2010</v>
      </c>
      <c r="H75" s="267">
        <v>1639</v>
      </c>
      <c r="I75" s="267">
        <v>1617</v>
      </c>
      <c r="J75" s="267">
        <v>1553</v>
      </c>
      <c r="K75" s="444">
        <v>1494</v>
      </c>
      <c r="L75" s="5"/>
      <c r="M75" s="5"/>
      <c r="N75" s="5"/>
    </row>
    <row r="76" spans="1:14" ht="15.75" x14ac:dyDescent="0.25">
      <c r="A76" s="425">
        <v>70708</v>
      </c>
      <c r="B76" s="295" t="s">
        <v>106</v>
      </c>
      <c r="C76" s="267">
        <v>4664</v>
      </c>
      <c r="D76" s="267">
        <v>4825</v>
      </c>
      <c r="E76" s="267">
        <v>4936</v>
      </c>
      <c r="F76" s="267">
        <v>4673</v>
      </c>
      <c r="G76" s="267">
        <v>4692</v>
      </c>
      <c r="H76" s="267">
        <v>4452</v>
      </c>
      <c r="I76" s="267">
        <v>4634</v>
      </c>
      <c r="J76" s="267">
        <v>4472</v>
      </c>
      <c r="K76" s="445">
        <v>4505</v>
      </c>
      <c r="L76" s="5"/>
      <c r="M76" s="5"/>
      <c r="N76" s="5"/>
    </row>
    <row r="77" spans="1:14" ht="15.75" x14ac:dyDescent="0.25">
      <c r="A77" s="425">
        <v>70713</v>
      </c>
      <c r="B77" s="295" t="s">
        <v>107</v>
      </c>
      <c r="C77" s="267">
        <v>3019</v>
      </c>
      <c r="D77" s="267">
        <v>2693</v>
      </c>
      <c r="E77" s="267">
        <v>2658</v>
      </c>
      <c r="F77" s="267">
        <v>2462</v>
      </c>
      <c r="G77" s="267">
        <v>2969</v>
      </c>
      <c r="H77" s="267">
        <v>2821</v>
      </c>
      <c r="I77" s="267">
        <v>3057</v>
      </c>
      <c r="J77" s="267">
        <v>2789</v>
      </c>
      <c r="K77" s="445">
        <v>2822</v>
      </c>
      <c r="L77" s="5"/>
      <c r="M77" s="5"/>
      <c r="N77" s="5"/>
    </row>
    <row r="78" spans="1:14" ht="15.75" x14ac:dyDescent="0.25">
      <c r="A78" s="425">
        <v>70717</v>
      </c>
      <c r="B78" s="295" t="s">
        <v>108</v>
      </c>
      <c r="C78" s="267">
        <v>1330</v>
      </c>
      <c r="D78" s="267">
        <v>1341</v>
      </c>
      <c r="E78" s="267">
        <v>1266</v>
      </c>
      <c r="F78" s="267">
        <v>1088</v>
      </c>
      <c r="G78" s="267">
        <v>1240</v>
      </c>
      <c r="H78" s="267">
        <v>819</v>
      </c>
      <c r="I78" s="267">
        <v>823</v>
      </c>
      <c r="J78" s="267">
        <v>821</v>
      </c>
      <c r="K78" s="445">
        <v>883</v>
      </c>
      <c r="L78" s="5"/>
      <c r="M78" s="5"/>
      <c r="N78" s="5"/>
    </row>
    <row r="79" spans="1:14" ht="15.75" x14ac:dyDescent="0.25">
      <c r="A79" s="425">
        <v>70820</v>
      </c>
      <c r="B79" s="295" t="s">
        <v>109</v>
      </c>
      <c r="C79" s="267">
        <v>8427</v>
      </c>
      <c r="D79" s="267">
        <v>8863</v>
      </c>
      <c r="E79" s="267">
        <v>8893</v>
      </c>
      <c r="F79" s="267">
        <v>7908</v>
      </c>
      <c r="G79" s="267">
        <v>8324</v>
      </c>
      <c r="H79" s="267">
        <v>7684</v>
      </c>
      <c r="I79" s="267">
        <v>7652</v>
      </c>
      <c r="J79" s="267">
        <v>7773</v>
      </c>
      <c r="K79" s="444">
        <v>9085</v>
      </c>
      <c r="L79" s="5"/>
      <c r="M79" s="5"/>
      <c r="N79" s="5"/>
    </row>
    <row r="80" spans="1:14" ht="15.75" x14ac:dyDescent="0.25">
      <c r="A80" s="425">
        <v>70001</v>
      </c>
      <c r="B80" s="295" t="s">
        <v>110</v>
      </c>
      <c r="C80" s="267">
        <v>108742</v>
      </c>
      <c r="D80" s="267">
        <v>109619</v>
      </c>
      <c r="E80" s="267">
        <v>112352</v>
      </c>
      <c r="F80" s="267">
        <v>106462</v>
      </c>
      <c r="G80" s="267">
        <v>106845</v>
      </c>
      <c r="H80" s="267">
        <v>105761</v>
      </c>
      <c r="I80" s="267">
        <v>106009</v>
      </c>
      <c r="J80" s="267">
        <v>107384</v>
      </c>
      <c r="K80" s="445">
        <v>107942</v>
      </c>
      <c r="L80" s="5"/>
      <c r="M80" s="5"/>
      <c r="N80" s="5"/>
    </row>
    <row r="81" spans="1:19" ht="15.75" x14ac:dyDescent="0.25">
      <c r="A81" s="425">
        <v>70823</v>
      </c>
      <c r="B81" s="295" t="s">
        <v>111</v>
      </c>
      <c r="C81" s="267">
        <v>1408</v>
      </c>
      <c r="D81" s="267">
        <v>1269</v>
      </c>
      <c r="E81" s="267">
        <v>1334</v>
      </c>
      <c r="F81" s="267">
        <v>1375</v>
      </c>
      <c r="G81" s="267">
        <v>1484</v>
      </c>
      <c r="H81" s="267">
        <v>1305</v>
      </c>
      <c r="I81" s="267">
        <v>1440</v>
      </c>
      <c r="J81" s="267">
        <v>1237</v>
      </c>
      <c r="K81" s="444">
        <v>1157</v>
      </c>
      <c r="L81" s="5"/>
      <c r="M81" s="5"/>
      <c r="N81" s="5"/>
    </row>
    <row r="82" spans="1:19" ht="15.75" x14ac:dyDescent="0.25">
      <c r="A82" s="269"/>
      <c r="B82" s="296" t="s">
        <v>81</v>
      </c>
      <c r="C82" s="440">
        <f>SUBTOTAL(109,'No. Afiliados por regimen '!$G$6:$G$26)</f>
        <v>154604</v>
      </c>
      <c r="D82" s="440">
        <f>SUBTOTAL(109,'No. Afiliados por regimen '!$K$6:$K$26)</f>
        <v>155232</v>
      </c>
      <c r="E82" s="440">
        <f>SUBTOTAL(109,'No. Afiliados por regimen '!$O$6:$O$26)</f>
        <v>159132</v>
      </c>
      <c r="F82" s="440">
        <f>SUBTOTAL(109,'No. Afiliados por regimen '!$S$6:$S$26)</f>
        <v>150253</v>
      </c>
      <c r="G82" s="440">
        <f>SUBTOTAL(109,'No. Afiliados por regimen '!$W$6:$W$26)</f>
        <v>152509</v>
      </c>
      <c r="H82" s="440">
        <f>SUBTOTAL(109,'No. Afiliados por regimen '!$AA$6:$AA$26)</f>
        <v>148173</v>
      </c>
      <c r="I82" s="440">
        <f>SUBTOTAL(109,'No. Afiliados por regimen '!$AE$6:$AE$26)</f>
        <v>149615</v>
      </c>
      <c r="J82" s="440">
        <f>SUBTOTAL(109,'No. Afiliados por regimen '!$AI$6:$AI$26)</f>
        <v>151782</v>
      </c>
      <c r="K82" s="446">
        <f>SUBTOTAL(109,'No. Afiliados por regimen '!$AM$6:$AM$26)</f>
        <v>154617</v>
      </c>
      <c r="L82" s="107"/>
      <c r="M82" s="107"/>
      <c r="N82" s="107"/>
    </row>
    <row r="84" spans="1:19" ht="15.75" x14ac:dyDescent="0.25">
      <c r="A84" s="525" t="s">
        <v>113</v>
      </c>
      <c r="B84" s="525"/>
      <c r="C84" s="525"/>
      <c r="D84" s="525"/>
      <c r="E84" s="525"/>
      <c r="F84" s="525"/>
      <c r="G84" s="525"/>
      <c r="H84" s="525"/>
      <c r="I84" s="525"/>
      <c r="J84" s="525"/>
      <c r="K84" s="525"/>
      <c r="L84" s="109"/>
      <c r="M84" s="109"/>
      <c r="N84" s="109"/>
      <c r="O84" s="109"/>
      <c r="P84" s="109"/>
      <c r="Q84" s="109"/>
      <c r="R84" s="109"/>
      <c r="S84" s="109"/>
    </row>
    <row r="85" spans="1:19" ht="15.75" x14ac:dyDescent="0.25">
      <c r="A85" s="423" t="s">
        <v>32</v>
      </c>
      <c r="B85" s="271" t="s">
        <v>87</v>
      </c>
      <c r="C85" s="271">
        <v>2012</v>
      </c>
      <c r="D85" s="271">
        <v>2013</v>
      </c>
      <c r="E85" s="271">
        <v>2014</v>
      </c>
      <c r="F85" s="271">
        <v>2015</v>
      </c>
      <c r="G85" s="271">
        <v>2016</v>
      </c>
      <c r="H85" s="271">
        <v>2017</v>
      </c>
      <c r="I85" s="271">
        <v>1018</v>
      </c>
      <c r="J85" s="271">
        <v>2019</v>
      </c>
      <c r="K85" s="271">
        <v>2020</v>
      </c>
      <c r="L85" s="111"/>
      <c r="M85" s="111"/>
      <c r="N85" s="111"/>
      <c r="O85" s="112"/>
      <c r="P85" s="112"/>
      <c r="Q85" s="112"/>
      <c r="R85" s="112"/>
      <c r="S85" s="112"/>
    </row>
    <row r="86" spans="1:19" ht="15.75" x14ac:dyDescent="0.25">
      <c r="A86" s="425">
        <v>70230</v>
      </c>
      <c r="B86" s="295" t="s">
        <v>91</v>
      </c>
      <c r="C86" s="267">
        <v>4283</v>
      </c>
      <c r="D86" s="267">
        <v>4295</v>
      </c>
      <c r="E86" s="267">
        <v>4301</v>
      </c>
      <c r="F86" s="267">
        <v>4420</v>
      </c>
      <c r="G86" s="267">
        <v>4302</v>
      </c>
      <c r="H86" s="267">
        <v>4334</v>
      </c>
      <c r="I86" s="267">
        <v>4451</v>
      </c>
      <c r="J86" s="267">
        <v>4478</v>
      </c>
      <c r="K86" s="444">
        <v>4352</v>
      </c>
      <c r="L86" s="5"/>
      <c r="M86" s="5"/>
      <c r="N86" s="5"/>
      <c r="O86" s="112"/>
      <c r="P86" s="112"/>
      <c r="Q86" s="112"/>
      <c r="R86" s="112"/>
      <c r="S86" s="112"/>
    </row>
    <row r="87" spans="1:19" ht="15.75" x14ac:dyDescent="0.25">
      <c r="A87" s="425">
        <v>70204</v>
      </c>
      <c r="B87" s="295" t="s">
        <v>92</v>
      </c>
      <c r="C87" s="267">
        <v>6124</v>
      </c>
      <c r="D87" s="267">
        <v>6362</v>
      </c>
      <c r="E87" s="267">
        <v>6298</v>
      </c>
      <c r="F87" s="267">
        <v>6348</v>
      </c>
      <c r="G87" s="267">
        <v>6245</v>
      </c>
      <c r="H87" s="267">
        <v>6416</v>
      </c>
      <c r="I87" s="267">
        <v>6615</v>
      </c>
      <c r="J87" s="267">
        <v>6712</v>
      </c>
      <c r="K87" s="444">
        <v>6615</v>
      </c>
      <c r="L87" s="5"/>
      <c r="M87" s="5"/>
      <c r="N87" s="5"/>
      <c r="O87" s="112"/>
      <c r="P87" s="112"/>
      <c r="Q87" s="112"/>
      <c r="R87" s="112"/>
      <c r="S87" s="112"/>
    </row>
    <row r="88" spans="1:19" ht="15.75" x14ac:dyDescent="0.25">
      <c r="A88" s="425">
        <v>70215</v>
      </c>
      <c r="B88" s="295" t="s">
        <v>93</v>
      </c>
      <c r="C88" s="267">
        <v>43836</v>
      </c>
      <c r="D88" s="267">
        <v>48054</v>
      </c>
      <c r="E88" s="267">
        <v>44641</v>
      </c>
      <c r="F88" s="267">
        <v>44768</v>
      </c>
      <c r="G88" s="267">
        <v>42526</v>
      </c>
      <c r="H88" s="267">
        <v>43021</v>
      </c>
      <c r="I88" s="267">
        <v>44273</v>
      </c>
      <c r="J88" s="267">
        <v>43747</v>
      </c>
      <c r="K88" s="445">
        <v>45250</v>
      </c>
      <c r="L88" s="5"/>
      <c r="M88" s="5"/>
      <c r="N88" s="5"/>
      <c r="O88" s="112"/>
      <c r="P88" s="112"/>
      <c r="Q88" s="112"/>
      <c r="R88" s="112"/>
      <c r="S88" s="112"/>
    </row>
    <row r="89" spans="1:19" ht="15.75" x14ac:dyDescent="0.25">
      <c r="A89" s="425">
        <v>70221</v>
      </c>
      <c r="B89" s="295" t="s">
        <v>94</v>
      </c>
      <c r="C89" s="267">
        <v>8620</v>
      </c>
      <c r="D89" s="267">
        <v>8695</v>
      </c>
      <c r="E89" s="267">
        <v>8984</v>
      </c>
      <c r="F89" s="267">
        <v>9268</v>
      </c>
      <c r="G89" s="267">
        <v>8978</v>
      </c>
      <c r="H89" s="267">
        <v>9068</v>
      </c>
      <c r="I89" s="267">
        <v>9394</v>
      </c>
      <c r="J89" s="267">
        <v>9508</v>
      </c>
      <c r="K89" s="445">
        <v>10124</v>
      </c>
      <c r="L89" s="5"/>
      <c r="M89" s="5"/>
      <c r="N89" s="5"/>
      <c r="O89" s="112"/>
      <c r="P89" s="112"/>
      <c r="Q89" s="112"/>
      <c r="R89" s="112"/>
      <c r="S89" s="112"/>
    </row>
    <row r="90" spans="1:19" ht="15.75" x14ac:dyDescent="0.25">
      <c r="A90" s="425">
        <v>70233</v>
      </c>
      <c r="B90" s="295" t="s">
        <v>95</v>
      </c>
      <c r="C90" s="267">
        <v>8825</v>
      </c>
      <c r="D90" s="267">
        <v>8964</v>
      </c>
      <c r="E90" s="267">
        <v>8881</v>
      </c>
      <c r="F90" s="267">
        <v>8780</v>
      </c>
      <c r="G90" s="267">
        <v>8430</v>
      </c>
      <c r="H90" s="267">
        <v>8498</v>
      </c>
      <c r="I90" s="267">
        <v>8465</v>
      </c>
      <c r="J90" s="267">
        <v>8414</v>
      </c>
      <c r="K90" s="445">
        <v>8622</v>
      </c>
      <c r="L90" s="5"/>
      <c r="M90" s="5"/>
      <c r="N90" s="5"/>
      <c r="O90" s="112"/>
      <c r="P90" s="112"/>
      <c r="Q90" s="112"/>
      <c r="R90" s="112"/>
      <c r="S90" s="112"/>
    </row>
    <row r="91" spans="1:19" ht="15.75" x14ac:dyDescent="0.25">
      <c r="A91" s="425">
        <v>70235</v>
      </c>
      <c r="B91" s="295" t="s">
        <v>96</v>
      </c>
      <c r="C91" s="267">
        <v>17866</v>
      </c>
      <c r="D91" s="267">
        <v>18196</v>
      </c>
      <c r="E91" s="267">
        <v>17643</v>
      </c>
      <c r="F91" s="267">
        <v>17661</v>
      </c>
      <c r="G91" s="267">
        <v>16808</v>
      </c>
      <c r="H91" s="267">
        <v>17332</v>
      </c>
      <c r="I91" s="267">
        <v>17720</v>
      </c>
      <c r="J91" s="267">
        <v>18253</v>
      </c>
      <c r="K91" s="445">
        <v>18872</v>
      </c>
      <c r="L91" s="5"/>
      <c r="M91" s="5"/>
      <c r="N91" s="5"/>
      <c r="O91" s="112"/>
      <c r="P91" s="112"/>
      <c r="Q91" s="112"/>
      <c r="R91" s="112"/>
      <c r="S91" s="112"/>
    </row>
    <row r="92" spans="1:19" ht="15.75" x14ac:dyDescent="0.25">
      <c r="A92" s="425">
        <v>70400</v>
      </c>
      <c r="B92" s="295" t="s">
        <v>97</v>
      </c>
      <c r="C92" s="267">
        <v>10673</v>
      </c>
      <c r="D92" s="267">
        <v>11088</v>
      </c>
      <c r="E92" s="267">
        <v>10775</v>
      </c>
      <c r="F92" s="267">
        <v>10574</v>
      </c>
      <c r="G92" s="267">
        <v>10013</v>
      </c>
      <c r="H92" s="267">
        <v>9938</v>
      </c>
      <c r="I92" s="267">
        <v>10109</v>
      </c>
      <c r="J92" s="267">
        <v>10334</v>
      </c>
      <c r="K92" s="444">
        <v>10190</v>
      </c>
      <c r="L92" s="5"/>
      <c r="M92" s="5"/>
      <c r="N92" s="5"/>
      <c r="O92" s="112"/>
      <c r="P92" s="112"/>
      <c r="Q92" s="112"/>
      <c r="R92" s="112"/>
      <c r="S92" s="112"/>
    </row>
    <row r="93" spans="1:19" ht="15.75" x14ac:dyDescent="0.25">
      <c r="A93" s="425">
        <v>70418</v>
      </c>
      <c r="B93" s="295" t="s">
        <v>98</v>
      </c>
      <c r="C93" s="267">
        <v>19984</v>
      </c>
      <c r="D93" s="267">
        <v>20015</v>
      </c>
      <c r="E93" s="267">
        <v>20837</v>
      </c>
      <c r="F93" s="267">
        <v>20446</v>
      </c>
      <c r="G93" s="267">
        <v>19569</v>
      </c>
      <c r="H93" s="267">
        <v>19879</v>
      </c>
      <c r="I93" s="267">
        <v>20156</v>
      </c>
      <c r="J93" s="267">
        <v>20158</v>
      </c>
      <c r="K93" s="445">
        <v>20243</v>
      </c>
      <c r="L93" s="5"/>
      <c r="M93" s="5"/>
      <c r="N93" s="5"/>
      <c r="O93" s="112"/>
      <c r="P93" s="112"/>
      <c r="Q93" s="112"/>
      <c r="R93" s="112"/>
      <c r="S93" s="112"/>
    </row>
    <row r="94" spans="1:19" ht="15.75" x14ac:dyDescent="0.25">
      <c r="A94" s="425">
        <v>70473</v>
      </c>
      <c r="B94" s="295" t="s">
        <v>99</v>
      </c>
      <c r="C94" s="267">
        <v>13195</v>
      </c>
      <c r="D94" s="267">
        <v>13952</v>
      </c>
      <c r="E94" s="267">
        <v>13695</v>
      </c>
      <c r="F94" s="267">
        <v>13645</v>
      </c>
      <c r="G94" s="267">
        <v>12972</v>
      </c>
      <c r="H94" s="267">
        <v>13494</v>
      </c>
      <c r="I94" s="267">
        <v>13767</v>
      </c>
      <c r="J94" s="267">
        <v>14030</v>
      </c>
      <c r="K94" s="445">
        <v>14388</v>
      </c>
      <c r="L94" s="5"/>
      <c r="M94" s="5"/>
      <c r="N94" s="5"/>
      <c r="O94" s="112"/>
      <c r="P94" s="112"/>
      <c r="Q94" s="112"/>
      <c r="R94" s="112"/>
      <c r="S94" s="112"/>
    </row>
    <row r="95" spans="1:19" ht="15.75" x14ac:dyDescent="0.25">
      <c r="A95" s="425">
        <v>70508</v>
      </c>
      <c r="B95" s="295" t="s">
        <v>100</v>
      </c>
      <c r="C95" s="267">
        <v>23284</v>
      </c>
      <c r="D95" s="267">
        <v>23323</v>
      </c>
      <c r="E95" s="267">
        <v>23167</v>
      </c>
      <c r="F95" s="267">
        <v>23008</v>
      </c>
      <c r="G95" s="267">
        <v>21807</v>
      </c>
      <c r="H95" s="267">
        <v>22057</v>
      </c>
      <c r="I95" s="267">
        <v>22203</v>
      </c>
      <c r="J95" s="267">
        <v>22422</v>
      </c>
      <c r="K95" s="445">
        <v>22704</v>
      </c>
      <c r="L95" s="5"/>
      <c r="M95" s="5"/>
      <c r="N95" s="5"/>
      <c r="O95" s="112"/>
      <c r="P95" s="112"/>
      <c r="Q95" s="112"/>
      <c r="R95" s="112"/>
      <c r="S95" s="112"/>
    </row>
    <row r="96" spans="1:19" ht="15.75" x14ac:dyDescent="0.25">
      <c r="A96" s="425">
        <v>70523</v>
      </c>
      <c r="B96" s="295" t="s">
        <v>101</v>
      </c>
      <c r="C96" s="267">
        <v>12123</v>
      </c>
      <c r="D96" s="267">
        <v>12355</v>
      </c>
      <c r="E96" s="267">
        <v>12291</v>
      </c>
      <c r="F96" s="267">
        <v>12019</v>
      </c>
      <c r="G96" s="267">
        <v>11837</v>
      </c>
      <c r="H96" s="267">
        <v>11879</v>
      </c>
      <c r="I96" s="267">
        <v>12110</v>
      </c>
      <c r="J96" s="267">
        <v>12349</v>
      </c>
      <c r="K96" s="445">
        <v>12661</v>
      </c>
      <c r="L96" s="5"/>
      <c r="M96" s="5"/>
      <c r="N96" s="5"/>
      <c r="O96" s="112"/>
      <c r="P96" s="112"/>
      <c r="Q96" s="112"/>
      <c r="R96" s="112"/>
      <c r="S96" s="112"/>
    </row>
    <row r="97" spans="1:20" ht="15.75" x14ac:dyDescent="0.25">
      <c r="A97" s="425">
        <v>70670</v>
      </c>
      <c r="B97" s="295" t="s">
        <v>102</v>
      </c>
      <c r="C97" s="267">
        <v>40367</v>
      </c>
      <c r="D97" s="267">
        <v>39997</v>
      </c>
      <c r="E97" s="267">
        <v>39018</v>
      </c>
      <c r="F97" s="267">
        <v>38873</v>
      </c>
      <c r="G97" s="267">
        <v>38084</v>
      </c>
      <c r="H97" s="267">
        <v>38437</v>
      </c>
      <c r="I97" s="267">
        <v>39376</v>
      </c>
      <c r="J97" s="267">
        <v>39488</v>
      </c>
      <c r="K97" s="444">
        <v>40956</v>
      </c>
      <c r="L97" s="5"/>
      <c r="M97" s="5"/>
      <c r="N97" s="5"/>
      <c r="O97" s="112"/>
      <c r="P97" s="112"/>
      <c r="Q97" s="112"/>
      <c r="R97" s="112"/>
      <c r="S97" s="112"/>
    </row>
    <row r="98" spans="1:20" ht="15.75" x14ac:dyDescent="0.25">
      <c r="A98" s="425">
        <v>70678</v>
      </c>
      <c r="B98" s="295" t="s">
        <v>103</v>
      </c>
      <c r="C98" s="267">
        <v>23761</v>
      </c>
      <c r="D98" s="267">
        <v>24261</v>
      </c>
      <c r="E98" s="267">
        <v>24527</v>
      </c>
      <c r="F98" s="267">
        <v>24090</v>
      </c>
      <c r="G98" s="267">
        <v>22341</v>
      </c>
      <c r="H98" s="267">
        <v>22024</v>
      </c>
      <c r="I98" s="267">
        <v>21654</v>
      </c>
      <c r="J98" s="267">
        <v>21397</v>
      </c>
      <c r="K98" s="445">
        <v>21385</v>
      </c>
      <c r="L98" s="5"/>
      <c r="M98" s="5"/>
      <c r="N98" s="5"/>
      <c r="O98" s="112"/>
      <c r="P98" s="112"/>
      <c r="Q98" s="112"/>
      <c r="R98" s="112"/>
      <c r="S98" s="112"/>
    </row>
    <row r="99" spans="1:20" ht="15.75" x14ac:dyDescent="0.25">
      <c r="A99" s="425">
        <v>70702</v>
      </c>
      <c r="B99" s="295" t="s">
        <v>104</v>
      </c>
      <c r="C99" s="267">
        <v>11314</v>
      </c>
      <c r="D99" s="267">
        <v>11767</v>
      </c>
      <c r="E99" s="267">
        <v>11792</v>
      </c>
      <c r="F99" s="267">
        <v>11774</v>
      </c>
      <c r="G99" s="267">
        <v>11614</v>
      </c>
      <c r="H99" s="267">
        <v>11704</v>
      </c>
      <c r="I99" s="267">
        <v>11877</v>
      </c>
      <c r="J99" s="267">
        <v>11989</v>
      </c>
      <c r="K99" s="445">
        <v>12076</v>
      </c>
      <c r="L99" s="5"/>
      <c r="M99" s="5"/>
      <c r="N99" s="5"/>
      <c r="O99" s="112"/>
      <c r="P99" s="112"/>
      <c r="Q99" s="112"/>
      <c r="R99" s="112"/>
      <c r="S99" s="112"/>
    </row>
    <row r="100" spans="1:20" ht="15.75" x14ac:dyDescent="0.25">
      <c r="A100" s="425">
        <v>70742</v>
      </c>
      <c r="B100" s="295" t="s">
        <v>105</v>
      </c>
      <c r="C100" s="267">
        <v>27548</v>
      </c>
      <c r="D100" s="267">
        <v>28621</v>
      </c>
      <c r="E100" s="267">
        <v>28433</v>
      </c>
      <c r="F100" s="267">
        <v>28166</v>
      </c>
      <c r="G100" s="267">
        <v>26739</v>
      </c>
      <c r="H100" s="267">
        <v>26646</v>
      </c>
      <c r="I100" s="267">
        <v>26786</v>
      </c>
      <c r="J100" s="267">
        <v>26684</v>
      </c>
      <c r="K100" s="444">
        <v>27032</v>
      </c>
      <c r="L100" s="5"/>
      <c r="M100" s="5"/>
      <c r="N100" s="5"/>
      <c r="O100" s="112"/>
      <c r="P100" s="112"/>
      <c r="Q100" s="112"/>
      <c r="R100" s="112"/>
      <c r="S100" s="112"/>
    </row>
    <row r="101" spans="1:20" ht="15.75" x14ac:dyDescent="0.25">
      <c r="A101" s="425">
        <v>70708</v>
      </c>
      <c r="B101" s="295" t="s">
        <v>106</v>
      </c>
      <c r="C101" s="267">
        <v>57008</v>
      </c>
      <c r="D101" s="267">
        <v>58320</v>
      </c>
      <c r="E101" s="267">
        <v>63183</v>
      </c>
      <c r="F101" s="267">
        <v>63109</v>
      </c>
      <c r="G101" s="267">
        <v>59902</v>
      </c>
      <c r="H101" s="267">
        <v>58535</v>
      </c>
      <c r="I101" s="267">
        <v>58726</v>
      </c>
      <c r="J101" s="267">
        <v>58870</v>
      </c>
      <c r="K101" s="445">
        <v>59421</v>
      </c>
      <c r="L101" s="5"/>
      <c r="M101" s="5"/>
      <c r="N101" s="5"/>
      <c r="O101" s="112"/>
      <c r="P101" s="112"/>
      <c r="Q101" s="112"/>
      <c r="R101" s="112"/>
      <c r="S101" s="112"/>
    </row>
    <row r="102" spans="1:20" ht="15.75" x14ac:dyDescent="0.25">
      <c r="A102" s="425">
        <v>70713</v>
      </c>
      <c r="B102" s="295" t="s">
        <v>107</v>
      </c>
      <c r="C102" s="267">
        <v>48530</v>
      </c>
      <c r="D102" s="267">
        <v>51047</v>
      </c>
      <c r="E102" s="267">
        <v>62612</v>
      </c>
      <c r="F102" s="267">
        <v>61686</v>
      </c>
      <c r="G102" s="267">
        <v>57923</v>
      </c>
      <c r="H102" s="267">
        <v>56638</v>
      </c>
      <c r="I102" s="267">
        <v>55482</v>
      </c>
      <c r="J102" s="267">
        <v>54917</v>
      </c>
      <c r="K102" s="445">
        <v>54834</v>
      </c>
      <c r="L102" s="5"/>
      <c r="M102" s="5"/>
      <c r="N102" s="5"/>
      <c r="O102" s="112"/>
      <c r="P102" s="112"/>
      <c r="Q102" s="112"/>
      <c r="R102" s="112"/>
      <c r="S102" s="112"/>
    </row>
    <row r="103" spans="1:20" ht="15.75" x14ac:dyDescent="0.25">
      <c r="A103" s="425">
        <v>70717</v>
      </c>
      <c r="B103" s="295" t="s">
        <v>108</v>
      </c>
      <c r="C103" s="267">
        <v>16361</v>
      </c>
      <c r="D103" s="267">
        <v>16528</v>
      </c>
      <c r="E103" s="267">
        <v>16460</v>
      </c>
      <c r="F103" s="267">
        <v>16723</v>
      </c>
      <c r="G103" s="267">
        <v>15961</v>
      </c>
      <c r="H103" s="267">
        <v>16250</v>
      </c>
      <c r="I103" s="267">
        <v>16402</v>
      </c>
      <c r="J103" s="267">
        <v>16490</v>
      </c>
      <c r="K103" s="445">
        <v>16830</v>
      </c>
      <c r="L103" s="5"/>
      <c r="M103" s="5"/>
      <c r="N103" s="5"/>
      <c r="O103" s="112"/>
      <c r="P103" s="112"/>
      <c r="Q103" s="112"/>
      <c r="R103" s="112"/>
      <c r="S103" s="112"/>
    </row>
    <row r="104" spans="1:20" ht="15.75" x14ac:dyDescent="0.25">
      <c r="A104" s="425">
        <v>70820</v>
      </c>
      <c r="B104" s="295" t="s">
        <v>109</v>
      </c>
      <c r="C104" s="267">
        <v>23041</v>
      </c>
      <c r="D104" s="267">
        <v>23716</v>
      </c>
      <c r="E104" s="267">
        <v>24052</v>
      </c>
      <c r="F104" s="267">
        <v>24971</v>
      </c>
      <c r="G104" s="267">
        <v>23694</v>
      </c>
      <c r="H104" s="267">
        <v>24268</v>
      </c>
      <c r="I104" s="267">
        <v>24528</v>
      </c>
      <c r="J104" s="267">
        <v>24497</v>
      </c>
      <c r="K104" s="444">
        <v>25633</v>
      </c>
      <c r="L104" s="5"/>
      <c r="M104" s="5"/>
      <c r="N104" s="5"/>
      <c r="O104" s="112"/>
      <c r="P104" s="112"/>
      <c r="Q104" s="112"/>
      <c r="R104" s="112"/>
      <c r="S104" s="112"/>
    </row>
    <row r="105" spans="1:20" ht="15.75" x14ac:dyDescent="0.25">
      <c r="A105" s="425">
        <v>70001</v>
      </c>
      <c r="B105" s="295" t="s">
        <v>110</v>
      </c>
      <c r="C105" s="267">
        <v>254620</v>
      </c>
      <c r="D105" s="267">
        <v>259460</v>
      </c>
      <c r="E105" s="267">
        <v>263658</v>
      </c>
      <c r="F105" s="267">
        <v>267604</v>
      </c>
      <c r="G105" s="267">
        <v>246771</v>
      </c>
      <c r="H105" s="267">
        <v>241033</v>
      </c>
      <c r="I105" s="267">
        <v>231563</v>
      </c>
      <c r="J105" s="267">
        <v>224604</v>
      </c>
      <c r="K105" s="445">
        <v>230032</v>
      </c>
      <c r="L105" s="5"/>
      <c r="M105" s="5"/>
      <c r="N105" s="5"/>
      <c r="O105" s="112"/>
      <c r="P105" s="112"/>
      <c r="Q105" s="112"/>
      <c r="R105" s="112"/>
      <c r="S105" s="112"/>
    </row>
    <row r="106" spans="1:20" ht="15.75" x14ac:dyDescent="0.25">
      <c r="A106" s="425">
        <v>70823</v>
      </c>
      <c r="B106" s="295" t="s">
        <v>111</v>
      </c>
      <c r="C106" s="267">
        <v>17595</v>
      </c>
      <c r="D106" s="267">
        <v>19069</v>
      </c>
      <c r="E106" s="267">
        <v>18921</v>
      </c>
      <c r="F106" s="267">
        <v>18623</v>
      </c>
      <c r="G106" s="267">
        <v>17953</v>
      </c>
      <c r="H106" s="267">
        <v>18065</v>
      </c>
      <c r="I106" s="267">
        <v>18562</v>
      </c>
      <c r="J106" s="267">
        <v>18769</v>
      </c>
      <c r="K106" s="444">
        <v>18967</v>
      </c>
      <c r="L106" s="5"/>
      <c r="M106" s="5"/>
      <c r="N106" s="5"/>
      <c r="O106" s="112"/>
      <c r="P106" s="112"/>
      <c r="Q106" s="112"/>
      <c r="R106" s="112"/>
      <c r="S106" s="112"/>
    </row>
    <row r="107" spans="1:20" ht="15.75" x14ac:dyDescent="0.25">
      <c r="A107" s="269"/>
      <c r="B107" s="296" t="s">
        <v>81</v>
      </c>
      <c r="C107" s="440">
        <v>688958</v>
      </c>
      <c r="D107" s="440">
        <v>708085</v>
      </c>
      <c r="E107" s="440">
        <v>724169</v>
      </c>
      <c r="F107" s="440">
        <v>726556</v>
      </c>
      <c r="G107" s="440">
        <v>684469</v>
      </c>
      <c r="H107" s="440">
        <v>679516</v>
      </c>
      <c r="I107" s="440">
        <v>674219</v>
      </c>
      <c r="J107" s="440">
        <v>668110</v>
      </c>
      <c r="K107" s="446">
        <v>681187</v>
      </c>
      <c r="L107" s="107"/>
      <c r="M107" s="107"/>
      <c r="N107" s="107"/>
      <c r="O107" s="112"/>
      <c r="P107" s="112"/>
      <c r="Q107" s="112"/>
      <c r="R107" s="112"/>
      <c r="S107" s="112"/>
    </row>
    <row r="109" spans="1:20" ht="16.5" thickBot="1" x14ac:dyDescent="0.3">
      <c r="A109" s="524" t="s">
        <v>114</v>
      </c>
      <c r="B109" s="524"/>
      <c r="C109" s="524"/>
      <c r="D109" s="524"/>
      <c r="E109" s="524"/>
      <c r="F109" s="524"/>
      <c r="G109" s="524"/>
      <c r="H109" s="524"/>
      <c r="I109" s="524"/>
      <c r="J109" s="524"/>
      <c r="K109" s="524"/>
      <c r="L109" s="109"/>
      <c r="M109" s="109"/>
      <c r="N109" s="109"/>
      <c r="O109" s="109"/>
      <c r="P109" s="109"/>
      <c r="Q109" s="109"/>
      <c r="R109" s="109"/>
      <c r="S109" s="109"/>
    </row>
    <row r="110" spans="1:20" ht="16.5" thickBot="1" x14ac:dyDescent="0.3">
      <c r="A110" s="93" t="s">
        <v>32</v>
      </c>
      <c r="B110" s="10" t="s">
        <v>87</v>
      </c>
      <c r="C110" s="10">
        <v>2012</v>
      </c>
      <c r="D110" s="10">
        <v>2013</v>
      </c>
      <c r="E110" s="10">
        <v>2014</v>
      </c>
      <c r="F110" s="10">
        <v>2015</v>
      </c>
      <c r="G110" s="10">
        <v>2016</v>
      </c>
      <c r="H110" s="110">
        <v>2017</v>
      </c>
      <c r="I110" s="94">
        <v>1018</v>
      </c>
      <c r="J110" s="94">
        <v>2019</v>
      </c>
      <c r="K110" s="95">
        <v>2020</v>
      </c>
      <c r="L110" s="111"/>
      <c r="M110" s="111"/>
      <c r="N110" s="111"/>
      <c r="O110" s="112"/>
      <c r="P110" s="112"/>
      <c r="Q110" s="112"/>
      <c r="R110" s="112"/>
      <c r="S110" s="112"/>
      <c r="T110" s="112"/>
    </row>
    <row r="111" spans="1:20" ht="15.75" x14ac:dyDescent="0.25">
      <c r="A111" s="96">
        <v>70230</v>
      </c>
      <c r="B111" s="74" t="s">
        <v>91</v>
      </c>
      <c r="C111" s="63">
        <v>0</v>
      </c>
      <c r="D111" s="64">
        <v>0</v>
      </c>
      <c r="E111" s="64">
        <v>1</v>
      </c>
      <c r="F111" s="64">
        <v>1</v>
      </c>
      <c r="G111" s="64">
        <v>19</v>
      </c>
      <c r="H111" s="64">
        <v>21</v>
      </c>
      <c r="I111" s="64">
        <v>21</v>
      </c>
      <c r="J111" s="64">
        <v>20</v>
      </c>
      <c r="K111" s="97">
        <v>21</v>
      </c>
      <c r="L111" s="5"/>
      <c r="M111" s="5"/>
      <c r="N111" s="5"/>
      <c r="O111" s="112"/>
      <c r="P111" s="112"/>
      <c r="Q111" s="112"/>
      <c r="R111" s="112"/>
      <c r="S111" s="112"/>
      <c r="T111" s="112"/>
    </row>
    <row r="112" spans="1:20" ht="15.75" x14ac:dyDescent="0.25">
      <c r="A112" s="98">
        <v>70204</v>
      </c>
      <c r="B112" s="76" t="s">
        <v>92</v>
      </c>
      <c r="C112" s="6">
        <v>32</v>
      </c>
      <c r="D112" s="2">
        <v>31</v>
      </c>
      <c r="E112" s="2">
        <v>42</v>
      </c>
      <c r="F112" s="2">
        <v>43</v>
      </c>
      <c r="G112" s="2">
        <v>56</v>
      </c>
      <c r="H112" s="2">
        <v>61</v>
      </c>
      <c r="I112" s="2">
        <v>58</v>
      </c>
      <c r="J112" s="2">
        <v>56</v>
      </c>
      <c r="K112" s="99">
        <v>55</v>
      </c>
      <c r="L112" s="5"/>
      <c r="M112" s="5"/>
      <c r="N112" s="5"/>
      <c r="O112" s="112"/>
      <c r="P112" s="112"/>
      <c r="Q112" s="112"/>
      <c r="R112" s="112"/>
      <c r="S112" s="112"/>
      <c r="T112" s="112"/>
    </row>
    <row r="113" spans="1:20" ht="15.75" x14ac:dyDescent="0.25">
      <c r="A113" s="98">
        <v>70215</v>
      </c>
      <c r="B113" s="76" t="s">
        <v>93</v>
      </c>
      <c r="C113" s="6">
        <v>834</v>
      </c>
      <c r="D113" s="2">
        <v>845</v>
      </c>
      <c r="E113" s="2">
        <v>2777</v>
      </c>
      <c r="F113" s="2">
        <v>2832</v>
      </c>
      <c r="G113" s="2">
        <v>2671</v>
      </c>
      <c r="H113" s="2">
        <v>2684</v>
      </c>
      <c r="I113" s="2">
        <v>2650</v>
      </c>
      <c r="J113" s="2">
        <v>2607</v>
      </c>
      <c r="K113" s="99">
        <v>2659</v>
      </c>
      <c r="L113" s="5"/>
      <c r="M113" s="5"/>
      <c r="N113" s="5"/>
      <c r="O113" s="112"/>
      <c r="P113" s="112"/>
      <c r="Q113" s="112"/>
      <c r="R113" s="112"/>
      <c r="S113" s="112"/>
      <c r="T113" s="112"/>
    </row>
    <row r="114" spans="1:20" ht="15.75" x14ac:dyDescent="0.25">
      <c r="A114" s="98">
        <v>70221</v>
      </c>
      <c r="B114" s="76" t="s">
        <v>94</v>
      </c>
      <c r="C114" s="6">
        <v>6</v>
      </c>
      <c r="D114" s="2">
        <v>6</v>
      </c>
      <c r="E114" s="2">
        <v>46</v>
      </c>
      <c r="F114" s="2">
        <v>50</v>
      </c>
      <c r="G114" s="2">
        <v>50</v>
      </c>
      <c r="H114" s="2">
        <v>68</v>
      </c>
      <c r="I114" s="2">
        <v>64</v>
      </c>
      <c r="J114" s="2">
        <v>58</v>
      </c>
      <c r="K114" s="99">
        <v>87</v>
      </c>
      <c r="L114" s="5"/>
      <c r="M114" s="5"/>
      <c r="N114" s="5"/>
      <c r="O114" s="112"/>
      <c r="P114" s="112"/>
      <c r="Q114" s="112"/>
      <c r="R114" s="112"/>
      <c r="S114" s="112"/>
      <c r="T114" s="112"/>
    </row>
    <row r="115" spans="1:20" ht="15.75" x14ac:dyDescent="0.25">
      <c r="A115" s="98">
        <v>70233</v>
      </c>
      <c r="B115" s="76" t="s">
        <v>95</v>
      </c>
      <c r="C115" s="6">
        <v>0</v>
      </c>
      <c r="D115" s="2">
        <v>0</v>
      </c>
      <c r="E115" s="2">
        <v>0</v>
      </c>
      <c r="F115" s="2">
        <v>1</v>
      </c>
      <c r="G115" s="2">
        <v>14</v>
      </c>
      <c r="H115" s="2">
        <v>16</v>
      </c>
      <c r="I115" s="2">
        <v>15</v>
      </c>
      <c r="J115" s="2">
        <v>13</v>
      </c>
      <c r="K115" s="99">
        <v>11</v>
      </c>
      <c r="L115" s="5"/>
      <c r="M115" s="5"/>
      <c r="N115" s="5"/>
      <c r="O115" s="112"/>
      <c r="P115" s="112"/>
      <c r="Q115" s="112"/>
      <c r="R115" s="112"/>
      <c r="S115" s="112"/>
      <c r="T115" s="112"/>
    </row>
    <row r="116" spans="1:20" ht="15.75" x14ac:dyDescent="0.25">
      <c r="A116" s="98">
        <v>70235</v>
      </c>
      <c r="B116" s="76" t="s">
        <v>96</v>
      </c>
      <c r="C116" s="6">
        <v>191</v>
      </c>
      <c r="D116" s="2">
        <v>193</v>
      </c>
      <c r="E116" s="2">
        <v>421</v>
      </c>
      <c r="F116" s="2">
        <v>436</v>
      </c>
      <c r="G116" s="2">
        <v>442</v>
      </c>
      <c r="H116" s="2">
        <v>445</v>
      </c>
      <c r="I116" s="2">
        <v>437</v>
      </c>
      <c r="J116" s="2">
        <v>428</v>
      </c>
      <c r="K116" s="99">
        <v>432</v>
      </c>
      <c r="L116" s="5"/>
      <c r="M116" s="5"/>
      <c r="N116" s="5"/>
      <c r="O116" s="112"/>
      <c r="P116" s="112"/>
      <c r="Q116" s="112"/>
      <c r="R116" s="112"/>
      <c r="S116" s="112"/>
      <c r="T116" s="112"/>
    </row>
    <row r="117" spans="1:20" ht="15.75" x14ac:dyDescent="0.25">
      <c r="A117" s="98">
        <v>70400</v>
      </c>
      <c r="B117" s="76" t="s">
        <v>97</v>
      </c>
      <c r="C117" s="6">
        <v>14</v>
      </c>
      <c r="D117" s="2">
        <v>14</v>
      </c>
      <c r="E117" s="2">
        <v>278</v>
      </c>
      <c r="F117" s="2">
        <v>281</v>
      </c>
      <c r="G117" s="2">
        <v>264</v>
      </c>
      <c r="H117" s="2">
        <v>267</v>
      </c>
      <c r="I117" s="2">
        <v>267</v>
      </c>
      <c r="J117" s="2">
        <v>257</v>
      </c>
      <c r="K117" s="99">
        <v>255</v>
      </c>
      <c r="L117" s="5"/>
      <c r="M117" s="5"/>
      <c r="N117" s="5"/>
      <c r="O117" s="112"/>
      <c r="P117" s="112"/>
      <c r="Q117" s="112"/>
      <c r="R117" s="112"/>
      <c r="S117" s="112"/>
      <c r="T117" s="112"/>
    </row>
    <row r="118" spans="1:20" ht="15.75" x14ac:dyDescent="0.25">
      <c r="A118" s="98">
        <v>70418</v>
      </c>
      <c r="B118" s="76" t="s">
        <v>98</v>
      </c>
      <c r="C118" s="6">
        <v>91</v>
      </c>
      <c r="D118" s="2">
        <v>94</v>
      </c>
      <c r="E118" s="2">
        <v>376</v>
      </c>
      <c r="F118" s="2">
        <v>385</v>
      </c>
      <c r="G118" s="2">
        <v>408</v>
      </c>
      <c r="H118" s="2">
        <v>417</v>
      </c>
      <c r="I118" s="2">
        <v>412</v>
      </c>
      <c r="J118" s="2">
        <v>401</v>
      </c>
      <c r="K118" s="99">
        <v>405</v>
      </c>
      <c r="L118" s="5"/>
      <c r="M118" s="5"/>
      <c r="N118" s="5"/>
      <c r="O118" s="112"/>
      <c r="P118" s="112"/>
      <c r="Q118" s="112"/>
      <c r="R118" s="112"/>
      <c r="S118" s="112"/>
      <c r="T118" s="112"/>
    </row>
    <row r="119" spans="1:20" ht="15.75" x14ac:dyDescent="0.25">
      <c r="A119" s="98">
        <v>70473</v>
      </c>
      <c r="B119" s="76" t="s">
        <v>99</v>
      </c>
      <c r="C119" s="6">
        <v>29</v>
      </c>
      <c r="D119" s="2">
        <v>30</v>
      </c>
      <c r="E119" s="2">
        <v>151</v>
      </c>
      <c r="F119" s="2">
        <v>156</v>
      </c>
      <c r="G119" s="2">
        <v>185</v>
      </c>
      <c r="H119" s="2">
        <v>183</v>
      </c>
      <c r="I119" s="2">
        <v>182</v>
      </c>
      <c r="J119" s="2">
        <v>174</v>
      </c>
      <c r="K119" s="99">
        <v>177</v>
      </c>
      <c r="L119" s="5"/>
      <c r="M119" s="5"/>
      <c r="N119" s="5"/>
      <c r="O119" s="112"/>
      <c r="P119" s="112"/>
      <c r="Q119" s="112"/>
      <c r="R119" s="112"/>
      <c r="S119" s="112"/>
      <c r="T119" s="112"/>
    </row>
    <row r="120" spans="1:20" ht="15.75" x14ac:dyDescent="0.25">
      <c r="A120" s="98">
        <v>70508</v>
      </c>
      <c r="B120" s="76" t="s">
        <v>100</v>
      </c>
      <c r="C120" s="6">
        <v>104</v>
      </c>
      <c r="D120" s="2">
        <v>102</v>
      </c>
      <c r="E120" s="2">
        <v>375</v>
      </c>
      <c r="F120" s="2">
        <v>382</v>
      </c>
      <c r="G120" s="2">
        <v>384</v>
      </c>
      <c r="H120" s="2">
        <v>396</v>
      </c>
      <c r="I120" s="2">
        <v>391</v>
      </c>
      <c r="J120" s="2">
        <v>380</v>
      </c>
      <c r="K120" s="99">
        <v>383</v>
      </c>
      <c r="L120" s="5"/>
      <c r="M120" s="5"/>
      <c r="N120" s="5"/>
      <c r="O120" s="112"/>
      <c r="P120" s="112"/>
      <c r="Q120" s="112"/>
      <c r="R120" s="112"/>
      <c r="S120" s="112"/>
      <c r="T120" s="112"/>
    </row>
    <row r="121" spans="1:20" ht="15.75" x14ac:dyDescent="0.25">
      <c r="A121" s="98">
        <v>70523</v>
      </c>
      <c r="B121" s="76" t="s">
        <v>101</v>
      </c>
      <c r="C121" s="6">
        <v>39</v>
      </c>
      <c r="D121" s="2">
        <v>38</v>
      </c>
      <c r="E121" s="2">
        <v>125</v>
      </c>
      <c r="F121" s="2">
        <v>127</v>
      </c>
      <c r="G121" s="2">
        <v>132</v>
      </c>
      <c r="H121" s="2">
        <v>136</v>
      </c>
      <c r="I121" s="2">
        <v>136</v>
      </c>
      <c r="J121" s="2">
        <v>130</v>
      </c>
      <c r="K121" s="99">
        <v>123</v>
      </c>
      <c r="L121" s="5"/>
      <c r="M121" s="5"/>
      <c r="N121" s="5"/>
      <c r="O121" s="112"/>
      <c r="P121" s="112"/>
      <c r="Q121" s="112"/>
      <c r="R121" s="112"/>
      <c r="S121" s="112"/>
      <c r="T121" s="112"/>
    </row>
    <row r="122" spans="1:20" ht="15.75" x14ac:dyDescent="0.25">
      <c r="A122" s="98">
        <v>70670</v>
      </c>
      <c r="B122" s="76" t="s">
        <v>102</v>
      </c>
      <c r="C122" s="6">
        <v>219</v>
      </c>
      <c r="D122" s="2">
        <v>222</v>
      </c>
      <c r="E122" s="2">
        <v>588</v>
      </c>
      <c r="F122" s="2">
        <v>600</v>
      </c>
      <c r="G122" s="2">
        <v>599</v>
      </c>
      <c r="H122" s="2">
        <v>617</v>
      </c>
      <c r="I122" s="2">
        <v>613</v>
      </c>
      <c r="J122" s="2">
        <v>595</v>
      </c>
      <c r="K122" s="99">
        <v>601</v>
      </c>
      <c r="L122" s="5"/>
      <c r="M122" s="5"/>
      <c r="N122" s="5"/>
      <c r="O122" s="112"/>
      <c r="P122" s="112"/>
      <c r="Q122" s="112"/>
      <c r="R122" s="112"/>
      <c r="S122" s="112"/>
      <c r="T122" s="112"/>
    </row>
    <row r="123" spans="1:20" ht="15.75" x14ac:dyDescent="0.25">
      <c r="A123" s="98">
        <v>70678</v>
      </c>
      <c r="B123" s="76" t="s">
        <v>103</v>
      </c>
      <c r="C123" s="6">
        <v>125</v>
      </c>
      <c r="D123" s="2">
        <v>123</v>
      </c>
      <c r="E123" s="2">
        <v>397</v>
      </c>
      <c r="F123" s="2">
        <v>413</v>
      </c>
      <c r="G123" s="2">
        <v>436</v>
      </c>
      <c r="H123" s="2">
        <v>445</v>
      </c>
      <c r="I123" s="2">
        <v>446</v>
      </c>
      <c r="J123" s="2">
        <v>434</v>
      </c>
      <c r="K123" s="99">
        <v>428</v>
      </c>
      <c r="L123" s="5"/>
      <c r="M123" s="5"/>
      <c r="N123" s="5"/>
      <c r="O123" s="112"/>
      <c r="P123" s="112"/>
      <c r="Q123" s="112"/>
      <c r="R123" s="112"/>
      <c r="S123" s="112"/>
      <c r="T123" s="112"/>
    </row>
    <row r="124" spans="1:20" ht="15.75" x14ac:dyDescent="0.25">
      <c r="A124" s="98">
        <v>70702</v>
      </c>
      <c r="B124" s="76" t="s">
        <v>104</v>
      </c>
      <c r="C124" s="6">
        <v>113</v>
      </c>
      <c r="D124" s="2">
        <v>114</v>
      </c>
      <c r="E124" s="2">
        <v>167</v>
      </c>
      <c r="F124" s="2">
        <v>166</v>
      </c>
      <c r="G124" s="2">
        <v>197</v>
      </c>
      <c r="H124" s="2">
        <v>198</v>
      </c>
      <c r="I124" s="2">
        <v>197</v>
      </c>
      <c r="J124" s="2">
        <v>196</v>
      </c>
      <c r="K124" s="99">
        <v>193</v>
      </c>
      <c r="L124" s="5"/>
      <c r="M124" s="5"/>
      <c r="N124" s="5"/>
      <c r="O124" s="112"/>
      <c r="P124" s="112"/>
      <c r="Q124" s="112"/>
      <c r="R124" s="112"/>
      <c r="S124" s="112"/>
      <c r="T124" s="112"/>
    </row>
    <row r="125" spans="1:20" ht="15.75" x14ac:dyDescent="0.25">
      <c r="A125" s="98">
        <v>70742</v>
      </c>
      <c r="B125" s="76" t="s">
        <v>105</v>
      </c>
      <c r="C125" s="6">
        <v>290</v>
      </c>
      <c r="D125" s="2">
        <v>289</v>
      </c>
      <c r="E125" s="2">
        <v>664</v>
      </c>
      <c r="F125" s="2">
        <v>680</v>
      </c>
      <c r="G125" s="2">
        <v>703</v>
      </c>
      <c r="H125" s="2">
        <v>704</v>
      </c>
      <c r="I125" s="2">
        <v>703</v>
      </c>
      <c r="J125" s="2">
        <v>680</v>
      </c>
      <c r="K125" s="99">
        <v>680</v>
      </c>
      <c r="L125" s="5"/>
      <c r="M125" s="5"/>
      <c r="N125" s="5"/>
      <c r="O125" s="112"/>
      <c r="P125" s="112"/>
      <c r="Q125" s="112"/>
      <c r="R125" s="112"/>
      <c r="S125" s="112"/>
      <c r="T125" s="112"/>
    </row>
    <row r="126" spans="1:20" ht="15.75" x14ac:dyDescent="0.25">
      <c r="A126" s="98">
        <v>70708</v>
      </c>
      <c r="B126" s="76" t="s">
        <v>106</v>
      </c>
      <c r="C126" s="6">
        <v>135</v>
      </c>
      <c r="D126" s="2">
        <v>137</v>
      </c>
      <c r="E126" s="2">
        <v>1100</v>
      </c>
      <c r="F126" s="2">
        <v>1141</v>
      </c>
      <c r="G126" s="2">
        <v>1144</v>
      </c>
      <c r="H126" s="2">
        <v>1170</v>
      </c>
      <c r="I126" s="2">
        <v>1169</v>
      </c>
      <c r="J126" s="2">
        <v>1142</v>
      </c>
      <c r="K126" s="99">
        <v>1135</v>
      </c>
      <c r="L126" s="5"/>
      <c r="M126" s="5"/>
      <c r="N126" s="5"/>
      <c r="O126" s="112"/>
      <c r="P126" s="112"/>
      <c r="Q126" s="112"/>
      <c r="R126" s="112"/>
      <c r="S126" s="112"/>
      <c r="T126" s="112"/>
    </row>
    <row r="127" spans="1:20" ht="15.75" x14ac:dyDescent="0.25">
      <c r="A127" s="98">
        <v>70713</v>
      </c>
      <c r="B127" s="76" t="s">
        <v>107</v>
      </c>
      <c r="C127" s="6">
        <v>90</v>
      </c>
      <c r="D127" s="2">
        <v>94</v>
      </c>
      <c r="E127" s="2">
        <v>898</v>
      </c>
      <c r="F127" s="2">
        <v>938</v>
      </c>
      <c r="G127" s="2">
        <v>926</v>
      </c>
      <c r="H127" s="2">
        <v>979</v>
      </c>
      <c r="I127" s="2">
        <v>968</v>
      </c>
      <c r="J127" s="2">
        <v>958</v>
      </c>
      <c r="K127" s="99">
        <v>961</v>
      </c>
      <c r="L127" s="5"/>
      <c r="M127" s="5"/>
      <c r="N127" s="5"/>
      <c r="O127" s="112"/>
      <c r="P127" s="112"/>
      <c r="Q127" s="112"/>
      <c r="R127" s="112"/>
      <c r="S127" s="112"/>
      <c r="T127" s="112"/>
    </row>
    <row r="128" spans="1:20" ht="15.75" x14ac:dyDescent="0.25">
      <c r="A128" s="98">
        <v>70717</v>
      </c>
      <c r="B128" s="76" t="s">
        <v>108</v>
      </c>
      <c r="C128" s="6">
        <v>124</v>
      </c>
      <c r="D128" s="2">
        <v>124</v>
      </c>
      <c r="E128" s="2">
        <v>354</v>
      </c>
      <c r="F128" s="2">
        <v>358</v>
      </c>
      <c r="G128" s="2">
        <v>340</v>
      </c>
      <c r="H128" s="2">
        <v>339</v>
      </c>
      <c r="I128" s="2">
        <v>338</v>
      </c>
      <c r="J128" s="2">
        <v>334</v>
      </c>
      <c r="K128" s="99">
        <v>339</v>
      </c>
      <c r="L128" s="5"/>
      <c r="M128" s="5"/>
      <c r="N128" s="5"/>
      <c r="O128" s="112"/>
      <c r="P128" s="112"/>
      <c r="Q128" s="112"/>
      <c r="R128" s="112"/>
      <c r="S128" s="112"/>
      <c r="T128" s="112"/>
    </row>
    <row r="129" spans="1:20" ht="15.75" x14ac:dyDescent="0.25">
      <c r="A129" s="98">
        <v>70820</v>
      </c>
      <c r="B129" s="76" t="s">
        <v>109</v>
      </c>
      <c r="C129" s="6">
        <v>216</v>
      </c>
      <c r="D129" s="2">
        <v>220</v>
      </c>
      <c r="E129" s="2">
        <v>604</v>
      </c>
      <c r="F129" s="2">
        <v>652</v>
      </c>
      <c r="G129" s="2">
        <v>669</v>
      </c>
      <c r="H129" s="2">
        <v>683</v>
      </c>
      <c r="I129" s="2">
        <v>675</v>
      </c>
      <c r="J129" s="2">
        <v>661</v>
      </c>
      <c r="K129" s="99">
        <v>636</v>
      </c>
      <c r="L129" s="5"/>
      <c r="M129" s="5"/>
      <c r="N129" s="5"/>
      <c r="O129" s="112"/>
      <c r="P129" s="112"/>
      <c r="Q129" s="112"/>
      <c r="R129" s="112"/>
      <c r="S129" s="112"/>
      <c r="T129" s="112"/>
    </row>
    <row r="130" spans="1:20" ht="15.75" x14ac:dyDescent="0.25">
      <c r="A130" s="98">
        <v>70001</v>
      </c>
      <c r="B130" s="76" t="s">
        <v>110</v>
      </c>
      <c r="C130" s="6">
        <v>2942</v>
      </c>
      <c r="D130" s="2">
        <v>2973</v>
      </c>
      <c r="E130" s="2">
        <v>9356</v>
      </c>
      <c r="F130" s="2">
        <v>9756</v>
      </c>
      <c r="G130" s="2">
        <v>9987</v>
      </c>
      <c r="H130" s="2">
        <v>10211</v>
      </c>
      <c r="I130" s="2">
        <v>10239</v>
      </c>
      <c r="J130" s="2">
        <v>10079</v>
      </c>
      <c r="K130" s="99">
        <v>10387</v>
      </c>
      <c r="L130" s="5"/>
      <c r="M130" s="5"/>
      <c r="N130" s="5"/>
      <c r="O130" s="112"/>
      <c r="P130" s="112"/>
      <c r="Q130" s="112"/>
      <c r="R130" s="112"/>
      <c r="S130" s="112"/>
      <c r="T130" s="112"/>
    </row>
    <row r="131" spans="1:20" ht="16.5" thickBot="1" x14ac:dyDescent="0.3">
      <c r="A131" s="100">
        <v>70823</v>
      </c>
      <c r="B131" s="75" t="s">
        <v>111</v>
      </c>
      <c r="C131" s="7">
        <v>27</v>
      </c>
      <c r="D131" s="3">
        <v>26</v>
      </c>
      <c r="E131" s="3">
        <v>148</v>
      </c>
      <c r="F131" s="3">
        <v>152</v>
      </c>
      <c r="G131" s="3">
        <v>210</v>
      </c>
      <c r="H131" s="3">
        <v>214</v>
      </c>
      <c r="I131" s="3">
        <v>215</v>
      </c>
      <c r="J131" s="3">
        <v>215</v>
      </c>
      <c r="K131" s="101">
        <v>167</v>
      </c>
      <c r="L131" s="5"/>
      <c r="M131" s="5"/>
      <c r="N131" s="5"/>
      <c r="O131" s="112"/>
      <c r="P131" s="112"/>
      <c r="Q131" s="112"/>
      <c r="R131" s="112"/>
      <c r="S131" s="112"/>
      <c r="T131" s="112"/>
    </row>
    <row r="132" spans="1:20" ht="16.5" thickBot="1" x14ac:dyDescent="0.3">
      <c r="A132" s="69"/>
      <c r="B132" s="102" t="s">
        <v>81</v>
      </c>
      <c r="C132" s="103">
        <v>5621</v>
      </c>
      <c r="D132" s="104">
        <v>5675</v>
      </c>
      <c r="E132" s="104">
        <v>18868</v>
      </c>
      <c r="F132" s="104">
        <v>19550</v>
      </c>
      <c r="G132" s="104">
        <v>19836</v>
      </c>
      <c r="H132" s="104">
        <v>20254</v>
      </c>
      <c r="I132" s="104">
        <v>20196</v>
      </c>
      <c r="J132" s="104">
        <v>19818</v>
      </c>
      <c r="K132" s="113">
        <v>20135</v>
      </c>
      <c r="L132" s="107"/>
      <c r="M132" s="107"/>
      <c r="N132" s="107"/>
      <c r="O132" s="112"/>
      <c r="P132" s="112"/>
      <c r="Q132" s="112"/>
      <c r="R132" s="112"/>
      <c r="S132" s="112"/>
      <c r="T132" s="112"/>
    </row>
  </sheetData>
  <autoFilter ref="A5:AT26" xr:uid="{00000000-0009-0000-0000-00000C000000}"/>
  <mergeCells count="21">
    <mergeCell ref="AQ4:AT4"/>
    <mergeCell ref="A54:B54"/>
    <mergeCell ref="A55:B55"/>
    <mergeCell ref="A57:I57"/>
    <mergeCell ref="A84:K84"/>
    <mergeCell ref="A109:K109"/>
    <mergeCell ref="AM4:AP4"/>
    <mergeCell ref="A29:I29"/>
    <mergeCell ref="AA4:AD4"/>
    <mergeCell ref="AE4:AH4"/>
    <mergeCell ref="AI4:AL4"/>
    <mergeCell ref="A31:L31"/>
    <mergeCell ref="O4:R4"/>
    <mergeCell ref="S4:V4"/>
    <mergeCell ref="W4:Z4"/>
    <mergeCell ref="A59:K59"/>
    <mergeCell ref="A1:Q1"/>
    <mergeCell ref="A2:Q2"/>
    <mergeCell ref="C4:F4"/>
    <mergeCell ref="G4:J4"/>
    <mergeCell ref="K4:N4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2:M19"/>
  <sheetViews>
    <sheetView showGridLines="0" tabSelected="1" zoomScale="110" zoomScaleNormal="110" workbookViewId="0">
      <selection activeCell="H15" sqref="H15"/>
    </sheetView>
  </sheetViews>
  <sheetFormatPr baseColWidth="10" defaultRowHeight="15" x14ac:dyDescent="0.25"/>
  <cols>
    <col min="1" max="1" width="8.7109375" customWidth="1"/>
    <col min="2" max="2" width="13.140625" customWidth="1"/>
    <col min="3" max="3" width="11.28515625" bestFit="1" customWidth="1"/>
    <col min="4" max="4" width="10.5703125" bestFit="1" customWidth="1"/>
    <col min="5" max="5" width="11.5703125" bestFit="1" customWidth="1"/>
    <col min="8" max="8" width="11.85546875" bestFit="1" customWidth="1"/>
  </cols>
  <sheetData>
    <row r="2" spans="1:13" ht="28.5" customHeight="1" x14ac:dyDescent="0.25">
      <c r="A2" s="483" t="s">
        <v>367</v>
      </c>
      <c r="B2" s="483"/>
      <c r="C2" s="483"/>
      <c r="D2" s="483"/>
      <c r="E2" s="483"/>
    </row>
    <row r="3" spans="1:13" ht="15.75" x14ac:dyDescent="0.25">
      <c r="A3" s="477" t="s">
        <v>0</v>
      </c>
      <c r="B3" s="477" t="s">
        <v>82</v>
      </c>
      <c r="C3" s="477" t="s">
        <v>88</v>
      </c>
      <c r="D3" s="477" t="s">
        <v>362</v>
      </c>
      <c r="E3" s="477" t="s">
        <v>3</v>
      </c>
      <c r="H3" s="61"/>
      <c r="I3" s="61"/>
      <c r="L3" s="61"/>
      <c r="M3" s="61"/>
    </row>
    <row r="4" spans="1:13" ht="15.75" x14ac:dyDescent="0.25">
      <c r="A4" s="219">
        <v>2010</v>
      </c>
      <c r="B4" s="84" t="s">
        <v>70</v>
      </c>
      <c r="C4" s="84" t="s">
        <v>70</v>
      </c>
      <c r="D4" s="84" t="s">
        <v>70</v>
      </c>
      <c r="E4" s="84" t="s">
        <v>70</v>
      </c>
      <c r="F4" s="1"/>
      <c r="L4" s="61"/>
      <c r="M4" s="61"/>
    </row>
    <row r="5" spans="1:13" ht="15.75" x14ac:dyDescent="0.25">
      <c r="A5" s="219">
        <v>2011</v>
      </c>
      <c r="B5" s="84" t="s">
        <v>70</v>
      </c>
      <c r="C5" s="84" t="s">
        <v>70</v>
      </c>
      <c r="D5" s="84" t="s">
        <v>70</v>
      </c>
      <c r="E5" s="84" t="s">
        <v>70</v>
      </c>
      <c r="F5" s="1"/>
      <c r="H5" s="61"/>
      <c r="I5" s="61"/>
      <c r="L5" s="61"/>
      <c r="M5" s="61"/>
    </row>
    <row r="6" spans="1:13" ht="15.75" x14ac:dyDescent="0.25">
      <c r="A6" s="219">
        <v>2012</v>
      </c>
      <c r="B6" s="478">
        <v>0.182</v>
      </c>
      <c r="C6" s="478">
        <v>0.81100000000000005</v>
      </c>
      <c r="D6" s="478">
        <v>7.0000000000000001E-3</v>
      </c>
      <c r="E6" s="86">
        <f>SUM(Tabla34145148150151153[[#This Row],[Columna1]:[Columna10]])</f>
        <v>1</v>
      </c>
      <c r="F6" s="1"/>
      <c r="L6" s="61"/>
      <c r="M6" s="61"/>
    </row>
    <row r="7" spans="1:13" ht="15.75" x14ac:dyDescent="0.25">
      <c r="A7" s="219">
        <v>2013</v>
      </c>
      <c r="B7" s="478">
        <v>0.17899999999999999</v>
      </c>
      <c r="C7" s="478">
        <v>0.81499999999999995</v>
      </c>
      <c r="D7" s="478">
        <v>7.0000000000000001E-3</v>
      </c>
      <c r="E7" s="86">
        <f>SUM(Tabla34145148150151153[[#This Row],[Columna1]:[Columna10]])</f>
        <v>1.0009999999999999</v>
      </c>
      <c r="F7" s="1"/>
      <c r="L7" s="61"/>
      <c r="M7" s="61"/>
    </row>
    <row r="8" spans="1:13" ht="15.75" x14ac:dyDescent="0.25">
      <c r="A8" s="219">
        <v>2014</v>
      </c>
      <c r="B8" s="478">
        <v>0.17599999999999999</v>
      </c>
      <c r="C8" s="478">
        <v>0.80300000000000005</v>
      </c>
      <c r="D8" s="478">
        <v>2.1000000000000001E-2</v>
      </c>
      <c r="E8" s="86">
        <f>SUM(Tabla34145148150151153[[#This Row],[Columna1]:[Columna10]])</f>
        <v>1</v>
      </c>
      <c r="F8" s="1"/>
      <c r="L8" s="61"/>
      <c r="M8" s="61"/>
    </row>
    <row r="9" spans="1:13" ht="15.75" x14ac:dyDescent="0.25">
      <c r="A9" s="219">
        <v>2015</v>
      </c>
      <c r="B9" s="87">
        <v>0.16800000000000001</v>
      </c>
      <c r="C9" s="478">
        <v>0.81100000000000005</v>
      </c>
      <c r="D9" s="478">
        <v>2.1999999999999999E-2</v>
      </c>
      <c r="E9" s="86">
        <f>SUM(Tabla34145148150151153[[#This Row],[Columna1]:[Columna10]])</f>
        <v>1.0010000000000001</v>
      </c>
      <c r="F9" s="1"/>
      <c r="L9" s="61"/>
      <c r="M9" s="61"/>
    </row>
    <row r="10" spans="1:13" ht="15.75" x14ac:dyDescent="0.25">
      <c r="A10" s="219">
        <v>2016</v>
      </c>
      <c r="B10" s="87">
        <v>0.17799999999999999</v>
      </c>
      <c r="C10" s="478">
        <v>0.79900000000000004</v>
      </c>
      <c r="D10" s="478">
        <v>2.3E-2</v>
      </c>
      <c r="E10" s="86">
        <f>SUM(Tabla34145148150151153[[#This Row],[Columna1]:[Columna10]])</f>
        <v>1</v>
      </c>
      <c r="F10" s="1"/>
      <c r="L10" s="61"/>
      <c r="M10" s="61"/>
    </row>
    <row r="11" spans="1:13" ht="15.75" x14ac:dyDescent="0.25">
      <c r="A11" s="219">
        <v>2017</v>
      </c>
      <c r="B11" s="87">
        <v>0.17499999999999999</v>
      </c>
      <c r="C11" s="478">
        <v>0.80100000000000005</v>
      </c>
      <c r="D11" s="478">
        <v>2.4E-2</v>
      </c>
      <c r="E11" s="86">
        <f>SUM(Tabla34145148150151153[[#This Row],[Columna1]:[Columna10]])</f>
        <v>1</v>
      </c>
      <c r="F11" s="1"/>
      <c r="L11" s="61"/>
      <c r="M11" s="61"/>
    </row>
    <row r="12" spans="1:13" ht="15.75" x14ac:dyDescent="0.25">
      <c r="A12" s="219">
        <v>2018</v>
      </c>
      <c r="B12" s="478">
        <v>0.17699999999999999</v>
      </c>
      <c r="C12" s="478">
        <v>0.79900000000000004</v>
      </c>
      <c r="D12" s="478">
        <v>2.4E-2</v>
      </c>
      <c r="E12" s="86">
        <f>SUM(Tabla34145148150151153[[#This Row],[Columna1]:[Columna10]])</f>
        <v>1</v>
      </c>
      <c r="F12" s="1"/>
      <c r="L12" s="61"/>
      <c r="M12" s="61"/>
    </row>
    <row r="13" spans="1:13" ht="15.75" x14ac:dyDescent="0.25">
      <c r="A13" s="219">
        <v>2019</v>
      </c>
      <c r="B13" s="478">
        <v>0.18099999999999999</v>
      </c>
      <c r="C13" s="478">
        <v>0.79600000000000004</v>
      </c>
      <c r="D13" s="478">
        <v>2.4E-2</v>
      </c>
      <c r="E13" s="86">
        <f>SUM(Tabla34145148150151153[[#This Row],[Columna1]:[Columna10]])</f>
        <v>1.0010000000000001</v>
      </c>
      <c r="F13" s="1"/>
      <c r="L13" s="61"/>
      <c r="M13" s="61"/>
    </row>
    <row r="14" spans="1:13" ht="15.75" x14ac:dyDescent="0.25">
      <c r="A14" s="219">
        <v>2020</v>
      </c>
      <c r="B14" s="478">
        <v>0.18099999999999999</v>
      </c>
      <c r="C14" s="478">
        <v>0.79600000000000004</v>
      </c>
      <c r="D14" s="478">
        <v>2.4E-2</v>
      </c>
      <c r="E14" s="86">
        <f>SUM(Tabla34145148150151153[[#This Row],[Columna1]:[Columna10]])</f>
        <v>1.0010000000000001</v>
      </c>
      <c r="F14" s="1"/>
      <c r="L14" s="61"/>
      <c r="M14" s="61"/>
    </row>
    <row r="15" spans="1:13" ht="15.75" x14ac:dyDescent="0.25">
      <c r="A15" s="219">
        <v>2021</v>
      </c>
      <c r="B15" s="478">
        <v>0.19407217298600915</v>
      </c>
      <c r="C15" s="478">
        <v>0.78208692498449373</v>
      </c>
      <c r="D15" s="478">
        <v>2.3840902029497065E-2</v>
      </c>
      <c r="E15" s="86"/>
      <c r="F15" s="1"/>
      <c r="L15" s="61"/>
      <c r="M15" s="61"/>
    </row>
    <row r="16" spans="1:13" x14ac:dyDescent="0.25">
      <c r="A16" s="88" t="s">
        <v>83</v>
      </c>
      <c r="B16" s="88"/>
      <c r="C16" s="88"/>
      <c r="L16" s="61"/>
      <c r="M16" s="61"/>
    </row>
    <row r="17" spans="1:13" x14ac:dyDescent="0.25">
      <c r="A17" s="522" t="s">
        <v>84</v>
      </c>
      <c r="B17" s="522"/>
      <c r="C17" s="522"/>
      <c r="D17" s="522"/>
      <c r="E17" s="522"/>
      <c r="L17" s="61"/>
      <c r="M17" s="61"/>
    </row>
    <row r="18" spans="1:13" x14ac:dyDescent="0.25">
      <c r="A18" s="522"/>
      <c r="B18" s="522"/>
      <c r="C18" s="522"/>
      <c r="D18" s="522"/>
      <c r="E18" s="522"/>
      <c r="H18" s="61"/>
      <c r="I18" s="61"/>
      <c r="L18" s="61"/>
      <c r="M18" s="61"/>
    </row>
    <row r="19" spans="1:13" ht="15" customHeight="1" x14ac:dyDescent="0.25">
      <c r="A19" s="4"/>
      <c r="B19" s="461">
        <f>SUM(B6:B15)/11</f>
        <v>0.16282474299872812</v>
      </c>
      <c r="C19" s="461">
        <f t="shared" ref="C19:D19" si="0">SUM(C6:C15)/11</f>
        <v>0.7284624477258631</v>
      </c>
      <c r="D19" s="461">
        <f t="shared" si="0"/>
        <v>1.8167354729954278E-2</v>
      </c>
      <c r="E19" s="4"/>
      <c r="H19" s="61"/>
      <c r="I19" s="61"/>
      <c r="L19" s="61"/>
      <c r="M19" s="61"/>
    </row>
  </sheetData>
  <mergeCells count="2">
    <mergeCell ref="A2:E2"/>
    <mergeCell ref="A17:E1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S68"/>
  <sheetViews>
    <sheetView showGridLines="0" zoomScale="90" zoomScaleNormal="90" workbookViewId="0">
      <pane xSplit="1" topLeftCell="B1" activePane="topRight" state="frozen"/>
      <selection pane="topRight" activeCell="V23" sqref="V23"/>
    </sheetView>
  </sheetViews>
  <sheetFormatPr baseColWidth="10" defaultRowHeight="15" x14ac:dyDescent="0.25"/>
  <cols>
    <col min="1" max="1" width="10" bestFit="1" customWidth="1"/>
    <col min="2" max="2" width="10.28515625" bestFit="1" customWidth="1"/>
    <col min="3" max="3" width="10.28515625" customWidth="1"/>
    <col min="4" max="4" width="10" bestFit="1" customWidth="1"/>
    <col min="5" max="5" width="10" customWidth="1"/>
    <col min="6" max="6" width="11" bestFit="1" customWidth="1"/>
    <col min="7" max="7" width="11" customWidth="1"/>
    <col min="8" max="8" width="11.7109375" bestFit="1" customWidth="1"/>
    <col min="9" max="9" width="11.7109375" customWidth="1"/>
    <col min="10" max="10" width="11" bestFit="1" customWidth="1"/>
    <col min="11" max="11" width="11" customWidth="1"/>
    <col min="12" max="12" width="10.42578125" bestFit="1" customWidth="1"/>
    <col min="13" max="13" width="10.42578125" customWidth="1"/>
    <col min="14" max="14" width="12.85546875" bestFit="1" customWidth="1"/>
    <col min="15" max="15" width="12.85546875" customWidth="1"/>
    <col min="16" max="16" width="10.42578125" bestFit="1" customWidth="1"/>
    <col min="17" max="17" width="10.42578125" customWidth="1"/>
    <col min="18" max="19" width="10.5703125" bestFit="1" customWidth="1"/>
    <col min="20" max="20" width="10.28515625" bestFit="1" customWidth="1"/>
    <col min="21" max="23" width="10.28515625" customWidth="1"/>
    <col min="24" max="25" width="10.42578125" bestFit="1" customWidth="1"/>
    <col min="26" max="26" width="10.28515625" bestFit="1" customWidth="1"/>
    <col min="27" max="27" width="10.5703125" bestFit="1" customWidth="1"/>
    <col min="28" max="28" width="13" customWidth="1"/>
    <col min="29" max="29" width="10.28515625" bestFit="1" customWidth="1"/>
    <col min="30" max="30" width="10.5703125" bestFit="1" customWidth="1"/>
    <col min="31" max="31" width="12.42578125" bestFit="1" customWidth="1"/>
    <col min="32" max="33" width="10.5703125" bestFit="1" customWidth="1"/>
    <col min="34" max="34" width="12.42578125" bestFit="1" customWidth="1"/>
    <col min="35" max="35" width="10.28515625" bestFit="1" customWidth="1"/>
    <col min="36" max="37" width="10.5703125" bestFit="1" customWidth="1"/>
    <col min="38" max="39" width="10" bestFit="1" customWidth="1"/>
    <col min="40" max="40" width="11.7109375" bestFit="1" customWidth="1"/>
    <col min="41" max="42" width="10" bestFit="1" customWidth="1"/>
    <col min="43" max="43" width="11.7109375" bestFit="1" customWidth="1"/>
    <col min="44" max="45" width="10" bestFit="1" customWidth="1"/>
  </cols>
  <sheetData>
    <row r="1" spans="1:24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</row>
    <row r="2" spans="1:24" ht="15.75" customHeight="1" x14ac:dyDescent="0.25">
      <c r="A2" s="483" t="s">
        <v>179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</row>
    <row r="3" spans="1:24" ht="15.7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4" ht="16.5" thickBot="1" x14ac:dyDescent="0.3">
      <c r="A4" s="490"/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</row>
    <row r="5" spans="1:24" ht="15.75" x14ac:dyDescent="0.25">
      <c r="A5" s="47" t="s">
        <v>27</v>
      </c>
      <c r="B5" s="49">
        <v>2011</v>
      </c>
      <c r="C5" s="48" t="s">
        <v>157</v>
      </c>
      <c r="D5" s="49">
        <v>2012</v>
      </c>
      <c r="E5" s="48" t="s">
        <v>157</v>
      </c>
      <c r="F5" s="49">
        <v>2013</v>
      </c>
      <c r="G5" s="48" t="s">
        <v>157</v>
      </c>
      <c r="H5" s="49">
        <v>2014</v>
      </c>
      <c r="I5" s="48" t="s">
        <v>157</v>
      </c>
      <c r="J5" s="49">
        <v>2015</v>
      </c>
      <c r="K5" s="48" t="s">
        <v>157</v>
      </c>
      <c r="L5" s="49">
        <v>2016</v>
      </c>
      <c r="M5" s="48" t="s">
        <v>157</v>
      </c>
      <c r="N5" s="49">
        <v>2017</v>
      </c>
      <c r="O5" s="48" t="s">
        <v>157</v>
      </c>
      <c r="P5" s="49">
        <v>2018</v>
      </c>
      <c r="Q5" s="48" t="s">
        <v>157</v>
      </c>
      <c r="R5" s="49" t="s">
        <v>28</v>
      </c>
      <c r="S5" s="48" t="s">
        <v>157</v>
      </c>
      <c r="T5" s="50">
        <v>2020</v>
      </c>
      <c r="U5" s="138" t="s">
        <v>157</v>
      </c>
      <c r="V5" s="139" t="s">
        <v>162</v>
      </c>
      <c r="W5" s="140" t="s">
        <v>157</v>
      </c>
    </row>
    <row r="6" spans="1:24" ht="15.75" x14ac:dyDescent="0.25">
      <c r="A6" s="51" t="s">
        <v>9</v>
      </c>
      <c r="B6" s="52">
        <v>73892</v>
      </c>
      <c r="C6" s="126">
        <f t="shared" ref="C6:C22" si="0">B6/B$23</f>
        <v>0.10174906157655139</v>
      </c>
      <c r="D6" s="52">
        <v>73891</v>
      </c>
      <c r="E6" s="126">
        <f>D6/D$23</f>
        <v>0.10069911962713619</v>
      </c>
      <c r="F6" s="52">
        <v>73894</v>
      </c>
      <c r="G6" s="126">
        <f>F6/F$23</f>
        <v>9.9670346271298005E-2</v>
      </c>
      <c r="H6" s="52">
        <v>73933</v>
      </c>
      <c r="I6" s="126">
        <f>H6/H$23</f>
        <v>9.8697612824161715E-2</v>
      </c>
      <c r="J6" s="52">
        <v>74023</v>
      </c>
      <c r="K6" s="126">
        <f>J6/J$23</f>
        <v>9.7807933194154484E-2</v>
      </c>
      <c r="L6" s="52">
        <v>74185</v>
      </c>
      <c r="M6" s="126">
        <f>L6/L$23</f>
        <v>9.7021542614409179E-2</v>
      </c>
      <c r="N6" s="52">
        <v>74375</v>
      </c>
      <c r="O6" s="126">
        <f>N6/N$23</f>
        <v>9.6275450698555254E-2</v>
      </c>
      <c r="P6" s="52">
        <v>69371</v>
      </c>
      <c r="Q6" s="126">
        <f>P6/P$23</f>
        <v>8.7228836278222907E-2</v>
      </c>
      <c r="R6" s="52">
        <v>70792</v>
      </c>
      <c r="S6" s="129">
        <f>R6/R$23</f>
        <v>8.6693918738534409E-2</v>
      </c>
      <c r="T6" s="53">
        <v>71705</v>
      </c>
      <c r="U6" s="129">
        <f>T6/T$23</f>
        <v>8.5921688501076648E-2</v>
      </c>
      <c r="V6" s="25">
        <v>71714</v>
      </c>
      <c r="W6" s="130">
        <f>V6/V$23</f>
        <v>8.475289368129206E-2</v>
      </c>
    </row>
    <row r="7" spans="1:24" ht="15.75" x14ac:dyDescent="0.25">
      <c r="A7" s="51" t="s">
        <v>10</v>
      </c>
      <c r="B7" s="52">
        <v>74156</v>
      </c>
      <c r="C7" s="126">
        <f t="shared" si="0"/>
        <v>0.10211258878188093</v>
      </c>
      <c r="D7" s="52">
        <v>73838</v>
      </c>
      <c r="E7" s="126">
        <f t="shared" ref="E7:E22" si="1">D7/D$23</f>
        <v>0.10062689089372837</v>
      </c>
      <c r="F7" s="52">
        <v>73612</v>
      </c>
      <c r="G7" s="126">
        <f t="shared" ref="G7:G22" si="2">F7/F$23</f>
        <v>9.9289976584334166E-2</v>
      </c>
      <c r="H7" s="52">
        <v>73380</v>
      </c>
      <c r="I7" s="126">
        <f t="shared" ref="I7:I22" si="3">H7/H$23</f>
        <v>9.7959379830887247E-2</v>
      </c>
      <c r="J7" s="52">
        <v>73076</v>
      </c>
      <c r="K7" s="126">
        <f t="shared" ref="K7:K22" si="4">J7/J$23</f>
        <v>9.6556644908961181E-2</v>
      </c>
      <c r="L7" s="52">
        <v>72781</v>
      </c>
      <c r="M7" s="126">
        <f t="shared" ref="M7:M22" si="5">L7/L$23</f>
        <v>9.5185346000125556E-2</v>
      </c>
      <c r="N7" s="52">
        <v>72658</v>
      </c>
      <c r="O7" s="126">
        <f t="shared" ref="O7:O22" si="6">N7/N$23</f>
        <v>9.4052863151000032E-2</v>
      </c>
      <c r="P7" s="52">
        <v>71575</v>
      </c>
      <c r="Q7" s="126">
        <f t="shared" ref="Q7:Q22" si="7">P7/P$23</f>
        <v>9.000020118801523E-2</v>
      </c>
      <c r="R7" s="52">
        <v>72584</v>
      </c>
      <c r="S7" s="129">
        <f t="shared" ref="S7:S22" si="8">R7/R$23</f>
        <v>8.8888453465331987E-2</v>
      </c>
      <c r="T7" s="53">
        <v>73406</v>
      </c>
      <c r="U7" s="129">
        <f t="shared" ref="U7:U22" si="9">T7/T$23</f>
        <v>8.7959939559445394E-2</v>
      </c>
      <c r="V7" s="25">
        <v>73725</v>
      </c>
      <c r="W7" s="130">
        <f t="shared" ref="W7:W22" si="10">V7/V$23</f>
        <v>8.7129529612812798E-2</v>
      </c>
    </row>
    <row r="8" spans="1:24" ht="15.75" x14ac:dyDescent="0.25">
      <c r="A8" s="51" t="s">
        <v>11</v>
      </c>
      <c r="B8" s="52">
        <v>76449</v>
      </c>
      <c r="C8" s="126">
        <f t="shared" si="0"/>
        <v>0.10527004287968626</v>
      </c>
      <c r="D8" s="52">
        <v>75552</v>
      </c>
      <c r="E8" s="126">
        <f t="shared" si="1"/>
        <v>0.10296274087601189</v>
      </c>
      <c r="F8" s="52">
        <v>74859</v>
      </c>
      <c r="G8" s="126">
        <f t="shared" si="2"/>
        <v>0.10097196594477356</v>
      </c>
      <c r="H8" s="52">
        <v>74414</v>
      </c>
      <c r="I8" s="126">
        <f t="shared" si="3"/>
        <v>9.9339728682687964E-2</v>
      </c>
      <c r="J8" s="52">
        <v>74177</v>
      </c>
      <c r="K8" s="126">
        <f t="shared" si="4"/>
        <v>9.8011416188789932E-2</v>
      </c>
      <c r="L8" s="52">
        <v>73768</v>
      </c>
      <c r="M8" s="126">
        <f t="shared" si="5"/>
        <v>9.6476176525978785E-2</v>
      </c>
      <c r="N8" s="52">
        <v>73314</v>
      </c>
      <c r="O8" s="126">
        <f t="shared" si="6"/>
        <v>9.4902028806909303E-2</v>
      </c>
      <c r="P8" s="52">
        <v>74032</v>
      </c>
      <c r="Q8" s="126">
        <f t="shared" si="7"/>
        <v>9.3089694646889889E-2</v>
      </c>
      <c r="R8" s="52">
        <v>74516</v>
      </c>
      <c r="S8" s="129">
        <f t="shared" si="8"/>
        <v>9.125443621766062E-2</v>
      </c>
      <c r="T8" s="53">
        <v>74836</v>
      </c>
      <c r="U8" s="129">
        <f t="shared" si="9"/>
        <v>8.9673460437439109E-2</v>
      </c>
      <c r="V8" s="25">
        <v>74790</v>
      </c>
      <c r="W8" s="130">
        <f t="shared" si="10"/>
        <v>8.8388165747606232E-2</v>
      </c>
    </row>
    <row r="9" spans="1:24" ht="15.75" x14ac:dyDescent="0.25">
      <c r="A9" s="51" t="s">
        <v>12</v>
      </c>
      <c r="B9" s="52">
        <v>76688</v>
      </c>
      <c r="C9" s="126">
        <f t="shared" si="0"/>
        <v>0.10559914516026868</v>
      </c>
      <c r="D9" s="52">
        <v>76434</v>
      </c>
      <c r="E9" s="126">
        <f t="shared" si="1"/>
        <v>0.10416473602442149</v>
      </c>
      <c r="F9" s="52">
        <v>75799</v>
      </c>
      <c r="G9" s="126">
        <f t="shared" si="2"/>
        <v>0.1022398649013197</v>
      </c>
      <c r="H9" s="52">
        <v>75020</v>
      </c>
      <c r="I9" s="126">
        <f t="shared" si="3"/>
        <v>0.10014871456681876</v>
      </c>
      <c r="J9" s="52">
        <v>74321</v>
      </c>
      <c r="K9" s="126">
        <f t="shared" si="4"/>
        <v>9.8201686001955557E-2</v>
      </c>
      <c r="L9" s="52">
        <v>73747</v>
      </c>
      <c r="M9" s="126">
        <f t="shared" si="5"/>
        <v>9.6448712046705312E-2</v>
      </c>
      <c r="N9" s="52">
        <v>73409</v>
      </c>
      <c r="O9" s="126">
        <f t="shared" si="6"/>
        <v>9.5025002491835195E-2</v>
      </c>
      <c r="P9" s="52">
        <v>74741</v>
      </c>
      <c r="Q9" s="126">
        <f t="shared" si="7"/>
        <v>9.3981209039377525E-2</v>
      </c>
      <c r="R9" s="52">
        <v>75877</v>
      </c>
      <c r="S9" s="129">
        <f t="shared" si="8"/>
        <v>9.2921155951573284E-2</v>
      </c>
      <c r="T9" s="53">
        <v>76295</v>
      </c>
      <c r="U9" s="129">
        <f t="shared" si="9"/>
        <v>9.1421731039532009E-2</v>
      </c>
      <c r="V9" s="25">
        <v>75945</v>
      </c>
      <c r="W9" s="130">
        <f t="shared" si="10"/>
        <v>8.9753165499424456E-2</v>
      </c>
    </row>
    <row r="10" spans="1:24" ht="15.75" x14ac:dyDescent="0.25">
      <c r="A10" s="51" t="s">
        <v>13</v>
      </c>
      <c r="B10" s="52">
        <v>67215</v>
      </c>
      <c r="C10" s="126">
        <f t="shared" si="0"/>
        <v>9.2554852675092059E-2</v>
      </c>
      <c r="D10" s="52">
        <v>69017</v>
      </c>
      <c r="E10" s="126">
        <f t="shared" si="1"/>
        <v>9.4056801766196949E-2</v>
      </c>
      <c r="F10" s="52">
        <v>70690</v>
      </c>
      <c r="G10" s="126">
        <f t="shared" si="2"/>
        <v>9.5348699189623728E-2</v>
      </c>
      <c r="H10" s="52">
        <v>71999</v>
      </c>
      <c r="I10" s="126">
        <f t="shared" si="3"/>
        <v>9.6115799788008313E-2</v>
      </c>
      <c r="J10" s="52">
        <v>72812</v>
      </c>
      <c r="K10" s="126">
        <f t="shared" si="4"/>
        <v>9.6207816918157552E-2</v>
      </c>
      <c r="L10" s="52">
        <v>73103</v>
      </c>
      <c r="M10" s="126">
        <f t="shared" si="5"/>
        <v>9.5606468015652132E-2</v>
      </c>
      <c r="N10" s="52">
        <v>72955</v>
      </c>
      <c r="O10" s="126">
        <f t="shared" si="6"/>
        <v>9.4437317723873593E-2</v>
      </c>
      <c r="P10" s="52">
        <v>67000</v>
      </c>
      <c r="Q10" s="126">
        <f t="shared" si="7"/>
        <v>8.4247481377534336E-2</v>
      </c>
      <c r="R10" s="52">
        <v>69444</v>
      </c>
      <c r="S10" s="129">
        <f t="shared" si="8"/>
        <v>8.5043119178421056E-2</v>
      </c>
      <c r="T10" s="53">
        <v>71560</v>
      </c>
      <c r="U10" s="129">
        <f t="shared" si="9"/>
        <v>8.574793988058077E-2</v>
      </c>
      <c r="V10" s="25">
        <v>72814</v>
      </c>
      <c r="W10" s="130">
        <f t="shared" si="10"/>
        <v>8.605289344492846E-2</v>
      </c>
    </row>
    <row r="11" spans="1:24" ht="15.75" x14ac:dyDescent="0.25">
      <c r="A11" s="51" t="s">
        <v>14</v>
      </c>
      <c r="B11" s="52">
        <v>54696</v>
      </c>
      <c r="C11" s="126">
        <f t="shared" si="0"/>
        <v>7.5316227358726992E-2</v>
      </c>
      <c r="D11" s="52">
        <v>56294</v>
      </c>
      <c r="E11" s="126">
        <f t="shared" si="1"/>
        <v>7.6717817329444798E-2</v>
      </c>
      <c r="F11" s="52">
        <v>58079</v>
      </c>
      <c r="G11" s="126">
        <f t="shared" si="2"/>
        <v>7.8338620741747869E-2</v>
      </c>
      <c r="H11" s="52">
        <v>59989</v>
      </c>
      <c r="I11" s="126">
        <f t="shared" si="3"/>
        <v>8.0082927727924427E-2</v>
      </c>
      <c r="J11" s="52">
        <v>61934</v>
      </c>
      <c r="K11" s="126">
        <f t="shared" si="4"/>
        <v>8.1834518115271801E-2</v>
      </c>
      <c r="L11" s="52">
        <v>63820</v>
      </c>
      <c r="M11" s="126">
        <f t="shared" si="5"/>
        <v>8.3465860344430723E-2</v>
      </c>
      <c r="N11" s="52">
        <v>65719</v>
      </c>
      <c r="O11" s="126">
        <f t="shared" si="6"/>
        <v>8.5070606312045077E-2</v>
      </c>
      <c r="P11" s="52">
        <v>61909</v>
      </c>
      <c r="Q11" s="126">
        <f t="shared" si="7"/>
        <v>7.7845930217936912E-2</v>
      </c>
      <c r="R11" s="52">
        <v>64341</v>
      </c>
      <c r="S11" s="129">
        <f t="shared" si="8"/>
        <v>7.8793838647813919E-2</v>
      </c>
      <c r="T11" s="53">
        <v>66093</v>
      </c>
      <c r="U11" s="129">
        <f t="shared" si="9"/>
        <v>7.9197017754712482E-2</v>
      </c>
      <c r="V11" s="25">
        <v>66885</v>
      </c>
      <c r="W11" s="130">
        <f t="shared" si="10"/>
        <v>7.9045894718928228E-2</v>
      </c>
    </row>
    <row r="12" spans="1:24" ht="15.75" x14ac:dyDescent="0.25">
      <c r="A12" s="51" t="s">
        <v>15</v>
      </c>
      <c r="B12" s="52">
        <v>47305</v>
      </c>
      <c r="C12" s="126">
        <f t="shared" si="0"/>
        <v>6.5138842606490069E-2</v>
      </c>
      <c r="D12" s="52">
        <v>47822</v>
      </c>
      <c r="E12" s="126">
        <f t="shared" si="1"/>
        <v>6.5172122434517157E-2</v>
      </c>
      <c r="F12" s="52">
        <v>48421</v>
      </c>
      <c r="G12" s="126">
        <f t="shared" si="2"/>
        <v>6.531163337757491E-2</v>
      </c>
      <c r="H12" s="52">
        <v>49264</v>
      </c>
      <c r="I12" s="126">
        <f t="shared" si="3"/>
        <v>6.5765479531055174E-2</v>
      </c>
      <c r="J12" s="52">
        <v>50415</v>
      </c>
      <c r="K12" s="126">
        <f t="shared" si="4"/>
        <v>6.6614254380169657E-2</v>
      </c>
      <c r="L12" s="52">
        <v>51847</v>
      </c>
      <c r="M12" s="126">
        <f t="shared" si="5"/>
        <v>6.780718366151206E-2</v>
      </c>
      <c r="N12" s="52">
        <v>53567</v>
      </c>
      <c r="O12" s="126">
        <f t="shared" si="6"/>
        <v>6.9340330320262308E-2</v>
      </c>
      <c r="P12" s="52">
        <v>55862</v>
      </c>
      <c r="Q12" s="126">
        <f t="shared" si="7"/>
        <v>7.0242280667340645E-2</v>
      </c>
      <c r="R12" s="52">
        <v>58047</v>
      </c>
      <c r="S12" s="129">
        <f t="shared" si="8"/>
        <v>7.1086025271438966E-2</v>
      </c>
      <c r="T12" s="53">
        <v>60110</v>
      </c>
      <c r="U12" s="129">
        <f t="shared" si="9"/>
        <v>7.2027790193148547E-2</v>
      </c>
      <c r="V12" s="25">
        <v>61670</v>
      </c>
      <c r="W12" s="130">
        <f t="shared" si="10"/>
        <v>7.2882714021324721E-2</v>
      </c>
    </row>
    <row r="13" spans="1:24" ht="15.75" x14ac:dyDescent="0.25">
      <c r="A13" s="51" t="s">
        <v>16</v>
      </c>
      <c r="B13" s="52">
        <v>42099</v>
      </c>
      <c r="C13" s="126">
        <f t="shared" si="0"/>
        <v>5.7970196277150936E-2</v>
      </c>
      <c r="D13" s="52">
        <v>42447</v>
      </c>
      <c r="E13" s="126">
        <f t="shared" si="1"/>
        <v>5.7847038621930282E-2</v>
      </c>
      <c r="F13" s="52">
        <v>43077</v>
      </c>
      <c r="G13" s="126">
        <f t="shared" si="2"/>
        <v>5.8103492926742419E-2</v>
      </c>
      <c r="H13" s="52">
        <v>43804</v>
      </c>
      <c r="I13" s="126">
        <f t="shared" si="3"/>
        <v>5.8476596812649016E-2</v>
      </c>
      <c r="J13" s="52">
        <v>44470</v>
      </c>
      <c r="K13" s="126">
        <f t="shared" si="4"/>
        <v>5.8759017996353163E-2</v>
      </c>
      <c r="L13" s="52">
        <v>45094</v>
      </c>
      <c r="M13" s="126">
        <f t="shared" si="5"/>
        <v>5.8975391826570966E-2</v>
      </c>
      <c r="N13" s="52">
        <v>45693</v>
      </c>
      <c r="O13" s="126">
        <f t="shared" si="6"/>
        <v>5.9147753529668369E-2</v>
      </c>
      <c r="P13" s="52">
        <v>52094</v>
      </c>
      <c r="Q13" s="126">
        <f t="shared" si="7"/>
        <v>6.5504302908675732E-2</v>
      </c>
      <c r="R13" s="52">
        <v>53790</v>
      </c>
      <c r="S13" s="129">
        <f t="shared" si="8"/>
        <v>6.5872780666540939E-2</v>
      </c>
      <c r="T13" s="53">
        <v>55195</v>
      </c>
      <c r="U13" s="129">
        <f t="shared" si="9"/>
        <v>6.6138311091512803E-2</v>
      </c>
      <c r="V13" s="25">
        <v>56109</v>
      </c>
      <c r="W13" s="130">
        <f t="shared" si="10"/>
        <v>6.6310624307159213E-2</v>
      </c>
    </row>
    <row r="14" spans="1:24" ht="15.75" x14ac:dyDescent="0.25">
      <c r="A14" s="51" t="s">
        <v>17</v>
      </c>
      <c r="B14" s="52">
        <v>43337</v>
      </c>
      <c r="C14" s="126">
        <f t="shared" si="0"/>
        <v>5.9674918550628051E-2</v>
      </c>
      <c r="D14" s="52">
        <v>42624</v>
      </c>
      <c r="E14" s="126">
        <f t="shared" si="1"/>
        <v>5.8088255335386627E-2</v>
      </c>
      <c r="F14" s="52">
        <v>41737</v>
      </c>
      <c r="G14" s="126">
        <f t="shared" si="2"/>
        <v>5.6296062499325589E-2</v>
      </c>
      <c r="H14" s="52">
        <v>40996</v>
      </c>
      <c r="I14" s="126">
        <f t="shared" si="3"/>
        <v>5.4728028557468701E-2</v>
      </c>
      <c r="J14" s="52">
        <v>40639</v>
      </c>
      <c r="K14" s="126">
        <f t="shared" si="4"/>
        <v>5.3697048175259637E-2</v>
      </c>
      <c r="L14" s="52">
        <v>40629</v>
      </c>
      <c r="M14" s="126">
        <f t="shared" si="5"/>
        <v>5.3135920400092074E-2</v>
      </c>
      <c r="N14" s="52">
        <v>41027</v>
      </c>
      <c r="O14" s="126">
        <f t="shared" si="6"/>
        <v>5.3107803910045395E-2</v>
      </c>
      <c r="P14" s="52">
        <v>47253</v>
      </c>
      <c r="Q14" s="126">
        <f t="shared" si="7"/>
        <v>5.941710802287508E-2</v>
      </c>
      <c r="R14" s="52">
        <v>48646</v>
      </c>
      <c r="S14" s="129">
        <f t="shared" si="8"/>
        <v>5.9573290357028269E-2</v>
      </c>
      <c r="T14" s="53">
        <v>50053</v>
      </c>
      <c r="U14" s="129">
        <f t="shared" si="9"/>
        <v>5.9976825528824898E-2</v>
      </c>
      <c r="V14" s="25">
        <v>51232</v>
      </c>
      <c r="W14" s="130">
        <f t="shared" si="10"/>
        <v>6.0546898082382165E-2</v>
      </c>
    </row>
    <row r="15" spans="1:24" ht="15.75" x14ac:dyDescent="0.25">
      <c r="A15" s="51" t="s">
        <v>18</v>
      </c>
      <c r="B15" s="52">
        <v>39552</v>
      </c>
      <c r="C15" s="126">
        <f t="shared" si="0"/>
        <v>5.4462984943914911E-2</v>
      </c>
      <c r="D15" s="52">
        <v>40636</v>
      </c>
      <c r="E15" s="126">
        <f t="shared" si="1"/>
        <v>5.5378996429447519E-2</v>
      </c>
      <c r="F15" s="52">
        <v>41602</v>
      </c>
      <c r="G15" s="126">
        <f t="shared" si="2"/>
        <v>5.6113970627906726E-2</v>
      </c>
      <c r="H15" s="52">
        <v>42254</v>
      </c>
      <c r="I15" s="126">
        <f t="shared" si="3"/>
        <v>5.6407408495152758E-2</v>
      </c>
      <c r="J15" s="52">
        <v>42472</v>
      </c>
      <c r="K15" s="126">
        <f t="shared" si="4"/>
        <v>5.6119024338680268E-2</v>
      </c>
      <c r="L15" s="52">
        <v>42227</v>
      </c>
      <c r="M15" s="126">
        <f t="shared" si="5"/>
        <v>5.5225836489568726E-2</v>
      </c>
      <c r="N15" s="52">
        <v>41572</v>
      </c>
      <c r="O15" s="126">
        <f t="shared" si="6"/>
        <v>5.3813284523567581E-2</v>
      </c>
      <c r="P15" s="52">
        <v>45784</v>
      </c>
      <c r="Q15" s="126">
        <f t="shared" si="7"/>
        <v>5.7569950558045258E-2</v>
      </c>
      <c r="R15" s="52">
        <v>46294</v>
      </c>
      <c r="S15" s="129">
        <f t="shared" si="8"/>
        <v>5.6692963528106453E-2</v>
      </c>
      <c r="T15" s="53">
        <v>46674</v>
      </c>
      <c r="U15" s="129">
        <f t="shared" si="9"/>
        <v>5.5927883538097078E-2</v>
      </c>
      <c r="V15" s="25">
        <v>46895</v>
      </c>
      <c r="W15" s="130">
        <f t="shared" si="10"/>
        <v>5.5421353559753896E-2</v>
      </c>
    </row>
    <row r="16" spans="1:24" ht="15.75" x14ac:dyDescent="0.25">
      <c r="A16" s="51" t="s">
        <v>19</v>
      </c>
      <c r="B16" s="52">
        <v>33370</v>
      </c>
      <c r="C16" s="126">
        <f t="shared" si="0"/>
        <v>4.5950389552448435E-2</v>
      </c>
      <c r="D16" s="52">
        <v>34399</v>
      </c>
      <c r="E16" s="126">
        <f t="shared" si="1"/>
        <v>4.6879173594265314E-2</v>
      </c>
      <c r="F16" s="52">
        <v>35389</v>
      </c>
      <c r="G16" s="126">
        <f t="shared" si="2"/>
        <v>4.773369805660764E-2</v>
      </c>
      <c r="H16" s="52">
        <v>36381</v>
      </c>
      <c r="I16" s="126">
        <f t="shared" si="3"/>
        <v>4.8567187212149206E-2</v>
      </c>
      <c r="J16" s="52">
        <v>37422</v>
      </c>
      <c r="K16" s="126">
        <f t="shared" si="4"/>
        <v>4.9446367696413945E-2</v>
      </c>
      <c r="L16" s="52">
        <v>38486</v>
      </c>
      <c r="M16" s="126">
        <f t="shared" si="5"/>
        <v>5.0333235681851475E-2</v>
      </c>
      <c r="N16" s="52">
        <v>39584</v>
      </c>
      <c r="O16" s="126">
        <f t="shared" si="6"/>
        <v>5.1239898359013263E-2</v>
      </c>
      <c r="P16" s="52">
        <v>42600</v>
      </c>
      <c r="Q16" s="126">
        <f t="shared" si="7"/>
        <v>5.3566309054969598E-2</v>
      </c>
      <c r="R16" s="52">
        <v>43696</v>
      </c>
      <c r="S16" s="129">
        <f t="shared" si="8"/>
        <v>5.3511378025751496E-2</v>
      </c>
      <c r="T16" s="53">
        <v>44615</v>
      </c>
      <c r="U16" s="129">
        <f t="shared" si="9"/>
        <v>5.3460653127055772E-2</v>
      </c>
      <c r="V16" s="25">
        <v>45231</v>
      </c>
      <c r="W16" s="130">
        <f t="shared" si="10"/>
        <v>5.3454808462762099E-2</v>
      </c>
    </row>
    <row r="17" spans="1:45" ht="15.75" x14ac:dyDescent="0.25">
      <c r="A17" s="51" t="s">
        <v>20</v>
      </c>
      <c r="B17" s="52">
        <v>26726</v>
      </c>
      <c r="C17" s="126">
        <f t="shared" si="0"/>
        <v>3.6801621551655291E-2</v>
      </c>
      <c r="D17" s="52">
        <v>27763</v>
      </c>
      <c r="E17" s="126">
        <f t="shared" si="1"/>
        <v>3.7835591049088284E-2</v>
      </c>
      <c r="F17" s="52">
        <v>28910</v>
      </c>
      <c r="G17" s="126">
        <f t="shared" si="2"/>
        <v>3.8994637057179544E-2</v>
      </c>
      <c r="H17" s="52">
        <v>30085</v>
      </c>
      <c r="I17" s="126">
        <f t="shared" si="3"/>
        <v>4.01622777624999E-2</v>
      </c>
      <c r="J17" s="52">
        <v>31217</v>
      </c>
      <c r="K17" s="126">
        <f t="shared" si="4"/>
        <v>4.1247588594381754E-2</v>
      </c>
      <c r="L17" s="52">
        <v>32266</v>
      </c>
      <c r="M17" s="126">
        <f t="shared" si="5"/>
        <v>4.2198518487518051E-2</v>
      </c>
      <c r="N17" s="52">
        <v>33256</v>
      </c>
      <c r="O17" s="126">
        <f t="shared" si="6"/>
        <v>4.3048556483107944E-2</v>
      </c>
      <c r="P17" s="52">
        <v>36277</v>
      </c>
      <c r="Q17" s="126">
        <f t="shared" si="7"/>
        <v>4.5615610178101687E-2</v>
      </c>
      <c r="R17" s="52">
        <v>37771</v>
      </c>
      <c r="S17" s="129">
        <f t="shared" si="8"/>
        <v>4.6255452659526262E-2</v>
      </c>
      <c r="T17" s="53">
        <v>39123</v>
      </c>
      <c r="U17" s="129">
        <f t="shared" si="9"/>
        <v>4.6879774342481299E-2</v>
      </c>
      <c r="V17" s="25">
        <v>40243</v>
      </c>
      <c r="W17" s="130">
        <f t="shared" si="10"/>
        <v>4.7559900443654463E-2</v>
      </c>
    </row>
    <row r="18" spans="1:45" ht="15.75" x14ac:dyDescent="0.25">
      <c r="A18" s="51" t="s">
        <v>21</v>
      </c>
      <c r="B18" s="52">
        <v>22224</v>
      </c>
      <c r="C18" s="126">
        <f t="shared" si="0"/>
        <v>3.0602381103194909E-2</v>
      </c>
      <c r="D18" s="52">
        <v>22778</v>
      </c>
      <c r="E18" s="126">
        <f t="shared" si="1"/>
        <v>3.1042001689879802E-2</v>
      </c>
      <c r="F18" s="52">
        <v>23243</v>
      </c>
      <c r="G18" s="126">
        <f t="shared" si="2"/>
        <v>3.135082494361896E-2</v>
      </c>
      <c r="H18" s="52">
        <v>23785</v>
      </c>
      <c r="I18" s="126">
        <f t="shared" si="3"/>
        <v>3.1752028472031249E-2</v>
      </c>
      <c r="J18" s="52">
        <v>24495</v>
      </c>
      <c r="K18" s="126">
        <f t="shared" si="4"/>
        <v>3.2365688010359134E-2</v>
      </c>
      <c r="L18" s="52">
        <v>25364</v>
      </c>
      <c r="M18" s="126">
        <f t="shared" si="5"/>
        <v>3.3171859632969931E-2</v>
      </c>
      <c r="N18" s="52">
        <v>26386</v>
      </c>
      <c r="O18" s="126">
        <f t="shared" si="6"/>
        <v>3.4155617373204425E-2</v>
      </c>
      <c r="P18" s="52">
        <v>28974</v>
      </c>
      <c r="Q18" s="126">
        <f t="shared" si="7"/>
        <v>3.6432634707950447E-2</v>
      </c>
      <c r="R18" s="52">
        <v>30177</v>
      </c>
      <c r="S18" s="129">
        <f t="shared" si="8"/>
        <v>3.6955621903220041E-2</v>
      </c>
      <c r="T18" s="53">
        <v>31471</v>
      </c>
      <c r="U18" s="129">
        <f t="shared" si="9"/>
        <v>3.7710640245692532E-2</v>
      </c>
      <c r="V18" s="25">
        <v>32755</v>
      </c>
      <c r="W18" s="130">
        <f t="shared" si="10"/>
        <v>3.871044750719136E-2</v>
      </c>
    </row>
    <row r="19" spans="1:45" ht="15.75" x14ac:dyDescent="0.25">
      <c r="A19" s="51" t="s">
        <v>22</v>
      </c>
      <c r="B19" s="52">
        <v>15850</v>
      </c>
      <c r="C19" s="126">
        <f t="shared" si="0"/>
        <v>2.1825402289670594E-2</v>
      </c>
      <c r="D19" s="52">
        <v>16870</v>
      </c>
      <c r="E19" s="126">
        <f t="shared" si="1"/>
        <v>2.2990542124342445E-2</v>
      </c>
      <c r="F19" s="52">
        <v>17997</v>
      </c>
      <c r="G19" s="126">
        <f t="shared" si="2"/>
        <v>2.4274869703149786E-2</v>
      </c>
      <c r="H19" s="52">
        <v>19037</v>
      </c>
      <c r="I19" s="126">
        <f t="shared" si="3"/>
        <v>2.5413637419468525E-2</v>
      </c>
      <c r="J19" s="52">
        <v>19900</v>
      </c>
      <c r="K19" s="126">
        <f t="shared" si="4"/>
        <v>2.6294231124970271E-2</v>
      </c>
      <c r="L19" s="52">
        <v>20573</v>
      </c>
      <c r="M19" s="126">
        <f t="shared" si="5"/>
        <v>2.6906034861579026E-2</v>
      </c>
      <c r="N19" s="52">
        <v>21076</v>
      </c>
      <c r="O19" s="126">
        <f t="shared" si="6"/>
        <v>2.7282035615768075E-2</v>
      </c>
      <c r="P19" s="52">
        <v>23592</v>
      </c>
      <c r="Q19" s="126">
        <f t="shared" si="7"/>
        <v>2.9665172845653585E-2</v>
      </c>
      <c r="R19" s="52">
        <v>24427</v>
      </c>
      <c r="S19" s="129">
        <f t="shared" si="8"/>
        <v>2.9914006568908635E-2</v>
      </c>
      <c r="T19" s="53">
        <v>25159</v>
      </c>
      <c r="U19" s="129">
        <f t="shared" si="9"/>
        <v>3.0147183055555221E-2</v>
      </c>
      <c r="V19" s="25">
        <v>25819</v>
      </c>
      <c r="W19" s="130">
        <f t="shared" si="10"/>
        <v>3.0513358088480349E-2</v>
      </c>
    </row>
    <row r="20" spans="1:45" ht="15.75" x14ac:dyDescent="0.25">
      <c r="A20" s="51" t="s">
        <v>23</v>
      </c>
      <c r="B20" s="52">
        <v>12752</v>
      </c>
      <c r="C20" s="126">
        <f t="shared" si="0"/>
        <v>1.7559465615008166E-2</v>
      </c>
      <c r="D20" s="52">
        <v>12556</v>
      </c>
      <c r="E20" s="126">
        <f t="shared" si="1"/>
        <v>1.7111395786202948E-2</v>
      </c>
      <c r="F20" s="52">
        <v>12566</v>
      </c>
      <c r="G20" s="126">
        <f t="shared" si="2"/>
        <v>1.694938115740291E-2</v>
      </c>
      <c r="H20" s="52">
        <v>12889</v>
      </c>
      <c r="I20" s="126">
        <f t="shared" si="3"/>
        <v>1.7206302080134992E-2</v>
      </c>
      <c r="J20" s="52">
        <v>13525</v>
      </c>
      <c r="K20" s="126">
        <f t="shared" si="4"/>
        <v>1.78708279379509E-2</v>
      </c>
      <c r="L20" s="52">
        <v>14375</v>
      </c>
      <c r="M20" s="126">
        <f t="shared" si="5"/>
        <v>1.8800089978865429E-2</v>
      </c>
      <c r="N20" s="52">
        <v>15382</v>
      </c>
      <c r="O20" s="126">
        <f t="shared" si="6"/>
        <v>1.9911381279262882E-2</v>
      </c>
      <c r="P20" s="52">
        <v>16912</v>
      </c>
      <c r="Q20" s="126">
        <f t="shared" si="7"/>
        <v>2.1265573209803892E-2</v>
      </c>
      <c r="R20" s="52">
        <v>17834</v>
      </c>
      <c r="S20" s="129">
        <f t="shared" si="8"/>
        <v>2.1840029195149491E-2</v>
      </c>
      <c r="T20" s="53">
        <v>18815</v>
      </c>
      <c r="U20" s="129">
        <f t="shared" si="9"/>
        <v>2.2545381342273997E-2</v>
      </c>
      <c r="V20" s="25">
        <v>19778</v>
      </c>
      <c r="W20" s="130">
        <f t="shared" si="10"/>
        <v>2.3373995750182591E-2</v>
      </c>
    </row>
    <row r="21" spans="1:45" ht="15.75" x14ac:dyDescent="0.25">
      <c r="A21" s="51" t="s">
        <v>24</v>
      </c>
      <c r="B21" s="52">
        <v>9643</v>
      </c>
      <c r="C21" s="126">
        <f t="shared" si="0"/>
        <v>1.3278381973457007E-2</v>
      </c>
      <c r="D21" s="52">
        <v>10414</v>
      </c>
      <c r="E21" s="126">
        <f t="shared" si="1"/>
        <v>1.4192264711493909E-2</v>
      </c>
      <c r="F21" s="52">
        <v>10872</v>
      </c>
      <c r="G21" s="126">
        <f t="shared" si="2"/>
        <v>1.4664465378265514E-2</v>
      </c>
      <c r="H21" s="52">
        <v>11006</v>
      </c>
      <c r="I21" s="126">
        <f t="shared" si="3"/>
        <v>1.4692572014428249E-2</v>
      </c>
      <c r="J21" s="52">
        <v>10836</v>
      </c>
      <c r="K21" s="126">
        <f t="shared" si="4"/>
        <v>1.4317803440712455E-2</v>
      </c>
      <c r="L21" s="52">
        <v>11008</v>
      </c>
      <c r="M21" s="126">
        <f t="shared" si="5"/>
        <v>1.4396618468685262E-2</v>
      </c>
      <c r="N21" s="52">
        <v>10892</v>
      </c>
      <c r="O21" s="126">
        <f t="shared" si="6"/>
        <v>1.4099256591713127E-2</v>
      </c>
      <c r="P21" s="52">
        <v>11504</v>
      </c>
      <c r="Q21" s="126">
        <f t="shared" si="7"/>
        <v>1.4465418295032164E-2</v>
      </c>
      <c r="R21" s="52">
        <v>12063</v>
      </c>
      <c r="S21" s="129">
        <f t="shared" si="8"/>
        <v>1.4772696657008429E-2</v>
      </c>
      <c r="T21" s="53">
        <v>12626</v>
      </c>
      <c r="U21" s="129">
        <f t="shared" si="9"/>
        <v>1.5129310912971114E-2</v>
      </c>
      <c r="V21" s="25">
        <v>13214</v>
      </c>
      <c r="W21" s="130">
        <f t="shared" si="10"/>
        <v>1.561654261517407E-2</v>
      </c>
    </row>
    <row r="22" spans="1:45" ht="16.5" thickBot="1" x14ac:dyDescent="0.3">
      <c r="A22" s="54" t="s">
        <v>25</v>
      </c>
      <c r="B22" s="55">
        <v>10264</v>
      </c>
      <c r="C22" s="126">
        <f t="shared" si="0"/>
        <v>1.413349710417533E-2</v>
      </c>
      <c r="D22" s="55">
        <v>10445</v>
      </c>
      <c r="E22" s="126">
        <f t="shared" si="1"/>
        <v>1.4234511706506038E-2</v>
      </c>
      <c r="F22" s="55">
        <v>10637</v>
      </c>
      <c r="G22" s="126">
        <f t="shared" si="2"/>
        <v>1.434749063912898E-2</v>
      </c>
      <c r="H22" s="55">
        <v>10850</v>
      </c>
      <c r="I22" s="126">
        <f t="shared" si="3"/>
        <v>1.4484318222473789E-2</v>
      </c>
      <c r="J22" s="55">
        <v>11086</v>
      </c>
      <c r="K22" s="126">
        <f t="shared" si="4"/>
        <v>1.4648132977458312E-2</v>
      </c>
      <c r="L22" s="55">
        <v>11351</v>
      </c>
      <c r="M22" s="126">
        <f t="shared" si="5"/>
        <v>1.484520496348532E-2</v>
      </c>
      <c r="N22" s="55">
        <v>11658</v>
      </c>
      <c r="O22" s="126">
        <f t="shared" si="6"/>
        <v>1.5090812830168164E-2</v>
      </c>
      <c r="P22" s="55">
        <v>15796</v>
      </c>
      <c r="Q22" s="126">
        <f t="shared" si="7"/>
        <v>1.9862286803575113E-2</v>
      </c>
      <c r="R22" s="55">
        <v>16275</v>
      </c>
      <c r="S22" s="129">
        <f t="shared" si="8"/>
        <v>1.9930832967985757E-2</v>
      </c>
      <c r="T22" s="56">
        <v>16803</v>
      </c>
      <c r="U22" s="129">
        <f t="shared" si="9"/>
        <v>2.0134469449600317E-2</v>
      </c>
      <c r="V22" s="35">
        <v>17335</v>
      </c>
      <c r="W22" s="130">
        <f t="shared" si="10"/>
        <v>2.0486814456942826E-2</v>
      </c>
    </row>
    <row r="23" spans="1:45" ht="16.5" thickBot="1" x14ac:dyDescent="0.3">
      <c r="A23" s="57" t="s">
        <v>26</v>
      </c>
      <c r="B23" s="58">
        <f>SUBTOTAL(109,B6:B22)</f>
        <v>726218</v>
      </c>
      <c r="C23" s="128">
        <f>SUM(C6:C22)</f>
        <v>1</v>
      </c>
      <c r="D23" s="58">
        <f>SUBTOTAL(109,D6:D22)</f>
        <v>733780</v>
      </c>
      <c r="E23" s="128">
        <f>SUM(E6:E22)</f>
        <v>1.0000000000000002</v>
      </c>
      <c r="F23" s="58">
        <f t="shared" ref="F23:T23" si="11">SUBTOTAL(109,F6:F22)</f>
        <v>741384</v>
      </c>
      <c r="G23" s="128">
        <f>SUM(G6:G22)</f>
        <v>1</v>
      </c>
      <c r="H23" s="58">
        <f t="shared" si="11"/>
        <v>749086</v>
      </c>
      <c r="I23" s="128">
        <f>SUM(I6:I22)</f>
        <v>1.0000000000000002</v>
      </c>
      <c r="J23" s="58">
        <f t="shared" si="11"/>
        <v>756820</v>
      </c>
      <c r="K23" s="128">
        <f>SUM(K6:K22)</f>
        <v>0.99999999999999989</v>
      </c>
      <c r="L23" s="58">
        <f t="shared" si="11"/>
        <v>764624</v>
      </c>
      <c r="M23" s="127">
        <f>SUM(M6:M22)</f>
        <v>1</v>
      </c>
      <c r="N23" s="58">
        <f t="shared" si="11"/>
        <v>772523</v>
      </c>
      <c r="O23" s="128">
        <f>SUM(O6:O22)</f>
        <v>0.99999999999999978</v>
      </c>
      <c r="P23" s="58">
        <f t="shared" si="11"/>
        <v>795276</v>
      </c>
      <c r="Q23" s="128">
        <f>SUM(Q6:Q22)</f>
        <v>1</v>
      </c>
      <c r="R23" s="58">
        <f t="shared" si="11"/>
        <v>816574</v>
      </c>
      <c r="S23" s="131">
        <f>SUM(S6:S22)</f>
        <v>0.99999999999999978</v>
      </c>
      <c r="T23" s="59">
        <f t="shared" si="11"/>
        <v>834539</v>
      </c>
      <c r="U23" s="131">
        <f>SUM(U6:U22)</f>
        <v>0.99999999999999978</v>
      </c>
      <c r="V23" s="137">
        <f>SUM(V6:V22)</f>
        <v>846154</v>
      </c>
      <c r="W23" s="132">
        <f>SUM(W6:W22)</f>
        <v>0.99999999999999978</v>
      </c>
    </row>
    <row r="24" spans="1:45" x14ac:dyDescent="0.25">
      <c r="A24" s="491" t="s">
        <v>4</v>
      </c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491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1"/>
      <c r="AK24" s="491"/>
      <c r="AL24" s="491"/>
      <c r="AM24" s="491"/>
      <c r="AN24" s="491"/>
      <c r="AO24" s="491"/>
      <c r="AP24" s="491"/>
      <c r="AQ24" s="491"/>
      <c r="AR24" s="491"/>
      <c r="AS24" s="491"/>
    </row>
    <row r="25" spans="1:45" x14ac:dyDescent="0.25">
      <c r="A25" s="480" t="s">
        <v>5</v>
      </c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80"/>
      <c r="AD25" s="480"/>
      <c r="AE25" s="480"/>
      <c r="AF25" s="480"/>
      <c r="AG25" s="480"/>
      <c r="AH25" s="480"/>
      <c r="AI25" s="480"/>
      <c r="AJ25" s="480"/>
      <c r="AK25" s="480"/>
      <c r="AL25" s="480"/>
      <c r="AM25" s="480"/>
      <c r="AN25" s="480"/>
      <c r="AO25" s="480"/>
      <c r="AP25" s="480"/>
      <c r="AQ25" s="480"/>
      <c r="AR25" s="480"/>
      <c r="AS25" s="480"/>
    </row>
    <row r="27" spans="1:45" ht="16.5" thickBot="1" x14ac:dyDescent="0.3">
      <c r="A27" s="489" t="s">
        <v>29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8"/>
    </row>
    <row r="28" spans="1:45" ht="16.5" thickBot="1" x14ac:dyDescent="0.3">
      <c r="A28" s="9"/>
      <c r="B28" s="486">
        <v>2010</v>
      </c>
      <c r="C28" s="487"/>
      <c r="D28" s="488"/>
      <c r="E28" s="486">
        <v>2011</v>
      </c>
      <c r="F28" s="487"/>
      <c r="G28" s="488"/>
      <c r="H28" s="486">
        <v>2012</v>
      </c>
      <c r="I28" s="487"/>
      <c r="J28" s="488"/>
      <c r="K28" s="133">
        <v>2013</v>
      </c>
      <c r="L28" s="134"/>
      <c r="M28" s="135"/>
      <c r="N28" s="486">
        <v>2014</v>
      </c>
      <c r="O28" s="487"/>
      <c r="P28" s="488"/>
      <c r="Q28" s="486">
        <v>2015</v>
      </c>
      <c r="R28" s="487"/>
      <c r="S28" s="488"/>
      <c r="T28" s="486">
        <v>2016</v>
      </c>
      <c r="U28" s="487"/>
      <c r="V28" s="487"/>
      <c r="W28" s="486">
        <v>2017</v>
      </c>
      <c r="X28" s="487"/>
      <c r="Y28" s="488"/>
      <c r="Z28" s="486">
        <v>2018</v>
      </c>
      <c r="AA28" s="487"/>
      <c r="AB28" s="488"/>
      <c r="AC28" s="486">
        <v>2019</v>
      </c>
      <c r="AD28" s="487"/>
      <c r="AE28" s="488"/>
      <c r="AF28" s="486">
        <v>2020</v>
      </c>
      <c r="AG28" s="487"/>
      <c r="AH28" s="488"/>
      <c r="AI28" s="486">
        <v>2021</v>
      </c>
      <c r="AJ28" s="487"/>
      <c r="AK28" s="487"/>
    </row>
    <row r="29" spans="1:45" ht="16.5" thickBot="1" x14ac:dyDescent="0.3">
      <c r="A29" s="10" t="s">
        <v>7</v>
      </c>
      <c r="B29" s="89" t="s">
        <v>8</v>
      </c>
      <c r="C29" s="90" t="s">
        <v>2</v>
      </c>
      <c r="D29" s="92" t="s">
        <v>3</v>
      </c>
      <c r="E29" s="89" t="s">
        <v>8</v>
      </c>
      <c r="F29" s="90" t="s">
        <v>2</v>
      </c>
      <c r="G29" s="92" t="s">
        <v>3</v>
      </c>
      <c r="H29" s="89" t="s">
        <v>8</v>
      </c>
      <c r="I29" s="90" t="s">
        <v>2</v>
      </c>
      <c r="J29" s="92" t="s">
        <v>3</v>
      </c>
      <c r="K29" s="89" t="s">
        <v>8</v>
      </c>
      <c r="L29" s="90" t="s">
        <v>2</v>
      </c>
      <c r="M29" s="92" t="s">
        <v>3</v>
      </c>
      <c r="N29" s="89" t="s">
        <v>8</v>
      </c>
      <c r="O29" s="90" t="s">
        <v>2</v>
      </c>
      <c r="P29" s="92" t="s">
        <v>3</v>
      </c>
      <c r="Q29" s="89" t="s">
        <v>8</v>
      </c>
      <c r="R29" s="90" t="s">
        <v>2</v>
      </c>
      <c r="S29" s="91" t="s">
        <v>3</v>
      </c>
      <c r="T29" s="89" t="s">
        <v>8</v>
      </c>
      <c r="U29" s="90" t="s">
        <v>2</v>
      </c>
      <c r="V29" s="92" t="s">
        <v>3</v>
      </c>
      <c r="W29" s="89" t="s">
        <v>8</v>
      </c>
      <c r="X29" s="90" t="s">
        <v>2</v>
      </c>
      <c r="Y29" s="92" t="s">
        <v>3</v>
      </c>
      <c r="Z29" s="89" t="s">
        <v>8</v>
      </c>
      <c r="AA29" s="90" t="s">
        <v>2</v>
      </c>
      <c r="AB29" s="92" t="s">
        <v>3</v>
      </c>
      <c r="AC29" s="89" t="s">
        <v>8</v>
      </c>
      <c r="AD29" s="90" t="s">
        <v>2</v>
      </c>
      <c r="AE29" s="92" t="s">
        <v>3</v>
      </c>
      <c r="AF29" s="11" t="s">
        <v>8</v>
      </c>
      <c r="AG29" s="12" t="s">
        <v>2</v>
      </c>
      <c r="AH29" s="13" t="s">
        <v>3</v>
      </c>
      <c r="AI29" s="11" t="s">
        <v>8</v>
      </c>
      <c r="AJ29" s="12" t="s">
        <v>2</v>
      </c>
      <c r="AK29" s="13" t="s">
        <v>3</v>
      </c>
    </row>
    <row r="30" spans="1:45" ht="15.75" x14ac:dyDescent="0.25">
      <c r="A30" s="14" t="s">
        <v>9</v>
      </c>
      <c r="B30" s="15">
        <f>'[1]No. Hab por Edad.'!$AY$333</f>
        <v>37824</v>
      </c>
      <c r="C30" s="16">
        <f>'[1]No. Hab por Edad.'!$AZ$333</f>
        <v>36111</v>
      </c>
      <c r="D30" s="17">
        <f t="shared" ref="D30:D46" si="12">SUM(B30:C30)</f>
        <v>73935</v>
      </c>
      <c r="E30" s="18">
        <f>'[1]No. Hab por Edad.'!$AY$307</f>
        <v>37809</v>
      </c>
      <c r="F30" s="19">
        <f>'[1]No. Hab por Edad.'!$AZ$307</f>
        <v>36083</v>
      </c>
      <c r="G30" s="17">
        <f>SUM('No. Hab por edad'!$E30:$F30)</f>
        <v>73892</v>
      </c>
      <c r="H30" s="18">
        <f>'[1]No. Hab por Edad.'!$AY$281</f>
        <v>37820</v>
      </c>
      <c r="I30" s="19">
        <f>'[1]No. Hab por Edad.'!$AZ$281</f>
        <v>36071</v>
      </c>
      <c r="J30" s="17">
        <f>SUM('No. Hab por edad'!$H30:$I30)</f>
        <v>73891</v>
      </c>
      <c r="K30" s="18">
        <f>'[1]No. Hab por Edad.'!$AY$255</f>
        <v>37814</v>
      </c>
      <c r="L30" s="19">
        <f>'[1]No. Hab por Edad.'!$AZ$255</f>
        <v>36080</v>
      </c>
      <c r="M30" s="17">
        <f>SUM('No. Hab por edad'!$K30:$L30)</f>
        <v>73894</v>
      </c>
      <c r="N30" s="18">
        <f>'[1]No. Hab por Edad.'!$AY$229</f>
        <v>37818</v>
      </c>
      <c r="O30" s="19">
        <f>'[1]No. Hab por Edad.'!$AZ$229</f>
        <v>36115</v>
      </c>
      <c r="P30" s="17">
        <f>SUM('No. Hab por edad'!$N30:$O30)</f>
        <v>73933</v>
      </c>
      <c r="Q30" s="18">
        <f>'[1]No. Hab por Edad.'!$AY$203</f>
        <v>37845</v>
      </c>
      <c r="R30" s="19">
        <f>'[1]No. Hab por Edad.'!$AZ$203</f>
        <v>36178</v>
      </c>
      <c r="S30" s="20">
        <f>SUM('No. Hab por edad'!$Q30:$R30)</f>
        <v>74023</v>
      </c>
      <c r="T30" s="18">
        <f>'[1]No. Hab por Edad.'!$AY$177</f>
        <v>37960</v>
      </c>
      <c r="U30" s="19">
        <f>'[1]No. Hab por Edad.'!$AZ$177</f>
        <v>36225</v>
      </c>
      <c r="V30" s="17">
        <f>SUM('No. Hab por edad'!$T30:$U30)</f>
        <v>74185</v>
      </c>
      <c r="W30" s="18">
        <f>'[1]No. Hab por Edad.'!$AY$151</f>
        <v>38094</v>
      </c>
      <c r="X30" s="19">
        <f>'[1]No. Hab por Edad.'!$AZ$151</f>
        <v>36281</v>
      </c>
      <c r="Y30" s="17">
        <f>SUM('No. Hab por edad'!$W30:$X30)</f>
        <v>74375</v>
      </c>
      <c r="Z30" s="18">
        <f>'[1]No. Hab por Edad.'!$AY$124</f>
        <v>35457</v>
      </c>
      <c r="AA30" s="19">
        <f>'[1]No. Hab por Edad.'!$AZ$124</f>
        <v>33914</v>
      </c>
      <c r="AB30" s="17">
        <f>SUM('No. Hab por edad'!$Z30:$AA30)</f>
        <v>69371</v>
      </c>
      <c r="AC30" s="18">
        <v>36176</v>
      </c>
      <c r="AD30" s="19">
        <v>34616</v>
      </c>
      <c r="AE30" s="17">
        <f>SUM(AC30:AD30)</f>
        <v>70792</v>
      </c>
      <c r="AF30" s="18">
        <f>'[1]No. Hab por Edad.'!$AY$94</f>
        <v>803</v>
      </c>
      <c r="AG30" s="19">
        <f>'[1]No. Hab por Edad.'!$AZ$94</f>
        <v>812</v>
      </c>
      <c r="AH30" s="17">
        <f>SUM('No. Hab por edad'!$AF30:$AG30)</f>
        <v>1615</v>
      </c>
      <c r="AI30" s="18">
        <v>36673</v>
      </c>
      <c r="AJ30" s="19">
        <v>35041</v>
      </c>
      <c r="AK30" s="17">
        <f>SUM(AI30:AJ30)</f>
        <v>71714</v>
      </c>
    </row>
    <row r="31" spans="1:45" ht="15.75" x14ac:dyDescent="0.25">
      <c r="A31" s="21" t="s">
        <v>10</v>
      </c>
      <c r="B31" s="22">
        <f>'[1]No. Hab por Edad.'!$AV$333</f>
        <v>38046</v>
      </c>
      <c r="C31" s="23">
        <f>'[1]No. Hab por Edad.'!$AW$333</f>
        <v>36617</v>
      </c>
      <c r="D31" s="24">
        <f t="shared" si="12"/>
        <v>74663</v>
      </c>
      <c r="E31" s="25">
        <f>'[1]No. Hab por Edad.'!$AV$307</f>
        <v>37823</v>
      </c>
      <c r="F31" s="26">
        <f>'[1]No. Hab por Edad.'!$AW$307</f>
        <v>36333</v>
      </c>
      <c r="G31" s="24">
        <f>SUM('No. Hab por edad'!$E31:$F31)</f>
        <v>74156</v>
      </c>
      <c r="H31" s="25">
        <f>'[1]No. Hab por Edad.'!$AV$281</f>
        <v>37688</v>
      </c>
      <c r="I31" s="26">
        <f>'[1]No. Hab por Edad.'!$AW$281</f>
        <v>36150</v>
      </c>
      <c r="J31" s="24">
        <f>SUM('No. Hab por edad'!$H31:$I31)</f>
        <v>73838</v>
      </c>
      <c r="K31" s="25">
        <f>'[1]No. Hab por Edad.'!$AV$255</f>
        <v>37597</v>
      </c>
      <c r="L31" s="26">
        <f>'[1]No. Hab por Edad.'!$AW$255</f>
        <v>36015</v>
      </c>
      <c r="M31" s="24">
        <f>SUM('No. Hab por edad'!$K31:$L31)</f>
        <v>73612</v>
      </c>
      <c r="N31" s="25">
        <f>'[1]No. Hab por Edad.'!$AV$229</f>
        <v>37521</v>
      </c>
      <c r="O31" s="26">
        <f>'[1]No. Hab por Edad.'!$AW$229</f>
        <v>35859</v>
      </c>
      <c r="P31" s="24">
        <f>SUM('No. Hab por edad'!$N31:$O31)</f>
        <v>73380</v>
      </c>
      <c r="Q31" s="25">
        <f>'[1]No. Hab por Edad.'!$AV$203</f>
        <v>37413</v>
      </c>
      <c r="R31" s="26">
        <f>'[1]No. Hab por Edad.'!$AW$203</f>
        <v>35663</v>
      </c>
      <c r="S31" s="27">
        <f>SUM('No. Hab por edad'!$Q31:$R31)</f>
        <v>73076</v>
      </c>
      <c r="T31" s="25">
        <f>'[1]No. Hab por Edad.'!$AV$177</f>
        <v>37315</v>
      </c>
      <c r="U31" s="26">
        <f>'[1]No. Hab por Edad.'!$AW$177</f>
        <v>35466</v>
      </c>
      <c r="V31" s="24">
        <f>SUM('No. Hab por edad'!$T31:$U31)</f>
        <v>72781</v>
      </c>
      <c r="W31" s="25">
        <f>'[1]No. Hab por Edad.'!$AV$151</f>
        <v>37317</v>
      </c>
      <c r="X31" s="26">
        <f>'[1]No. Hab por Edad.'!$AW$151</f>
        <v>35341</v>
      </c>
      <c r="Y31" s="24">
        <f>SUM('No. Hab por edad'!$W31:$X31)</f>
        <v>72658</v>
      </c>
      <c r="Z31" s="25">
        <f>'[1]No. Hab por Edad.'!$AV$124</f>
        <v>36611</v>
      </c>
      <c r="AA31" s="26">
        <f>'[1]No. Hab por Edad.'!$AW$124</f>
        <v>34964</v>
      </c>
      <c r="AB31" s="24">
        <f>SUM('No. Hab por edad'!$Z31:$AA31)</f>
        <v>71575</v>
      </c>
      <c r="AC31" s="25">
        <v>37084</v>
      </c>
      <c r="AD31" s="26">
        <v>35500</v>
      </c>
      <c r="AE31" s="17">
        <f t="shared" ref="AE31:AE46" si="13">SUM(AC31:AD31)</f>
        <v>72584</v>
      </c>
      <c r="AF31" s="25">
        <f>'[1]No. Hab por Edad.'!$AV$94</f>
        <v>842</v>
      </c>
      <c r="AG31" s="26">
        <f>'[1]No. Hab por Edad.'!$AW$94</f>
        <v>819</v>
      </c>
      <c r="AH31" s="24">
        <f>SUM('No. Hab por edad'!$AF31:$AG31)</f>
        <v>1661</v>
      </c>
      <c r="AI31" s="25">
        <v>37626</v>
      </c>
      <c r="AJ31" s="26">
        <v>36099</v>
      </c>
      <c r="AK31" s="17">
        <f t="shared" ref="AK31:AK46" si="14">SUM(AI31:AJ31)</f>
        <v>73725</v>
      </c>
    </row>
    <row r="32" spans="1:45" ht="15.75" x14ac:dyDescent="0.25">
      <c r="A32" s="21" t="s">
        <v>11</v>
      </c>
      <c r="B32" s="22">
        <f>'[1]No. Hab por Edad.'!$AS$333</f>
        <v>39561</v>
      </c>
      <c r="C32" s="23">
        <f>'[1]No. Hab por Edad.'!$AT$333</f>
        <v>37857</v>
      </c>
      <c r="D32" s="24">
        <f t="shared" si="12"/>
        <v>77418</v>
      </c>
      <c r="E32" s="25">
        <f>'[1]No. Hab por Edad.'!$AS$307</f>
        <v>39043</v>
      </c>
      <c r="F32" s="26">
        <f>'[1]No. Hab por Edad.'!$AT$307</f>
        <v>37406</v>
      </c>
      <c r="G32" s="24">
        <f>SUM('No. Hab por edad'!$E32:$F32)</f>
        <v>76449</v>
      </c>
      <c r="H32" s="25">
        <f>'[1]No. Hab por Edad.'!$AS$281</f>
        <v>38574</v>
      </c>
      <c r="I32" s="26">
        <f>'[1]No. Hab por Edad.'!$AT$281</f>
        <v>36978</v>
      </c>
      <c r="J32" s="24">
        <f>SUM('No. Hab por edad'!$H32:$I32)</f>
        <v>75552</v>
      </c>
      <c r="K32" s="25">
        <f>'[1]No. Hab por Edad.'!$AS$255</f>
        <v>38220</v>
      </c>
      <c r="L32" s="26">
        <f>'[1]No. Hab por Edad.'!$AT$255</f>
        <v>36639</v>
      </c>
      <c r="M32" s="24">
        <f>SUM('No. Hab por edad'!$K32:$L32)</f>
        <v>74859</v>
      </c>
      <c r="N32" s="25">
        <f>'[1]No. Hab por Edad.'!$AS$229</f>
        <v>37989</v>
      </c>
      <c r="O32" s="26">
        <f>'[1]No. Hab por Edad.'!$AT$229</f>
        <v>36425</v>
      </c>
      <c r="P32" s="24">
        <f>SUM('No. Hab por edad'!$N32:$O32)</f>
        <v>74414</v>
      </c>
      <c r="Q32" s="28">
        <f>'[1]No. Hab por Edad.'!$AS$203</f>
        <v>37857</v>
      </c>
      <c r="R32" s="29">
        <f>'[1]No. Hab por Edad.'!$AT$203</f>
        <v>36320</v>
      </c>
      <c r="S32" s="27">
        <f>SUM('No. Hab por edad'!$Q32:$R32)</f>
        <v>74177</v>
      </c>
      <c r="T32" s="25">
        <f>'[1]No. Hab por Edad.'!$AS$177</f>
        <v>37651</v>
      </c>
      <c r="U32" s="26">
        <f>'[1]No. Hab por Edad.'!$AT$177</f>
        <v>36117</v>
      </c>
      <c r="V32" s="24">
        <f>SUM('No. Hab por edad'!$T32:$U32)</f>
        <v>73768</v>
      </c>
      <c r="W32" s="25">
        <f>'[1]No. Hab por Edad.'!$AS$151</f>
        <v>37447</v>
      </c>
      <c r="X32" s="26">
        <f>'[1]No. Hab por Edad.'!$AT$151</f>
        <v>35867</v>
      </c>
      <c r="Y32" s="24">
        <f>SUM('No. Hab por edad'!$W32:$X32)</f>
        <v>73314</v>
      </c>
      <c r="Z32" s="25">
        <f>'[1]No. Hab por Edad.'!$AS$124</f>
        <v>38024</v>
      </c>
      <c r="AA32" s="26">
        <f>'[1]No. Hab por Edad.'!$AT$124</f>
        <v>36008</v>
      </c>
      <c r="AB32" s="24">
        <f>SUM('No. Hab por edad'!$Z32:$AA32)</f>
        <v>74032</v>
      </c>
      <c r="AC32" s="63">
        <v>38192</v>
      </c>
      <c r="AD32" s="64">
        <v>36324</v>
      </c>
      <c r="AE32" s="17">
        <f t="shared" si="13"/>
        <v>74516</v>
      </c>
      <c r="AF32" s="25">
        <f>'[1]No. Hab por Edad.'!$AS$94</f>
        <v>879</v>
      </c>
      <c r="AG32" s="26">
        <f>'[1]No. Hab por Edad.'!$AT$94</f>
        <v>819</v>
      </c>
      <c r="AH32" s="24">
        <f>SUM('No. Hab por edad'!$AF32:$AG32)</f>
        <v>1698</v>
      </c>
      <c r="AI32" s="25">
        <v>38220</v>
      </c>
      <c r="AJ32" s="26">
        <v>36570</v>
      </c>
      <c r="AK32" s="17">
        <f t="shared" si="14"/>
        <v>74790</v>
      </c>
    </row>
    <row r="33" spans="1:45" ht="15.75" x14ac:dyDescent="0.25">
      <c r="A33" s="30" t="s">
        <v>12</v>
      </c>
      <c r="B33" s="22">
        <f>'[1]No. Hab por Edad.'!$AP$333</f>
        <v>39459</v>
      </c>
      <c r="C33" s="23">
        <f>'[1]No. Hab por Edad.'!$AQ$333</f>
        <v>36979</v>
      </c>
      <c r="D33" s="24">
        <f t="shared" si="12"/>
        <v>76438</v>
      </c>
      <c r="E33" s="25">
        <f>'[1]No. Hab por Edad.'!$AP$307</f>
        <v>39546</v>
      </c>
      <c r="F33" s="26">
        <f>'[1]No. Hab por Edad.'!$AQ$307</f>
        <v>37142</v>
      </c>
      <c r="G33" s="24">
        <f>SUM('No. Hab por edad'!$E33:$F33)</f>
        <v>76688</v>
      </c>
      <c r="H33" s="25">
        <f>'[1]No. Hab por Edad.'!$AP$281</f>
        <v>39348</v>
      </c>
      <c r="I33" s="26">
        <f>'[1]No. Hab por Edad.'!$AQ$281</f>
        <v>37086</v>
      </c>
      <c r="J33" s="24">
        <f>SUM('No. Hab por edad'!$H33:$I33)</f>
        <v>76434</v>
      </c>
      <c r="K33" s="25">
        <f>'[1]No. Hab por Edad.'!$AP$255</f>
        <v>38961</v>
      </c>
      <c r="L33" s="26">
        <f>'[1]No. Hab por Edad.'!$AQ$255</f>
        <v>36838</v>
      </c>
      <c r="M33" s="24">
        <f>SUM('No. Hab por edad'!$K33:$L33)</f>
        <v>75799</v>
      </c>
      <c r="N33" s="25">
        <f>'[1]No. Hab por Edad.'!$AP$229</f>
        <v>38500</v>
      </c>
      <c r="O33" s="26">
        <f>'[1]No. Hab por Edad.'!$AQ$229</f>
        <v>36520</v>
      </c>
      <c r="P33" s="24">
        <f>SUM('No. Hab por edad'!$N33:$O33)</f>
        <v>75020</v>
      </c>
      <c r="Q33" s="25">
        <f>'[1]No. Hab por Edad.'!$AP$203</f>
        <v>38091</v>
      </c>
      <c r="R33" s="26">
        <f>'[1]No. Hab por Edad.'!$AQ$203</f>
        <v>36230</v>
      </c>
      <c r="S33" s="27">
        <f>SUM('No. Hab por edad'!$Q33:$R33)</f>
        <v>74321</v>
      </c>
      <c r="T33" s="25">
        <f>'[1]No. Hab por Edad.'!$AP$177</f>
        <v>37750</v>
      </c>
      <c r="U33" s="26">
        <f>'[1]No. Hab por Edad.'!$AQ$177</f>
        <v>35997</v>
      </c>
      <c r="V33" s="24">
        <f>SUM('No. Hab por edad'!$T33:$U33)</f>
        <v>73747</v>
      </c>
      <c r="W33" s="25">
        <f>'[1]No. Hab por Edad.'!$AP$151</f>
        <v>37508</v>
      </c>
      <c r="X33" s="26">
        <f>'[1]No. Hab por Edad.'!$AQ$151</f>
        <v>35901</v>
      </c>
      <c r="Y33" s="24">
        <f>SUM('No. Hab por edad'!$W33:$X33)</f>
        <v>73409</v>
      </c>
      <c r="Z33" s="25">
        <f>'[1]No. Hab por Edad.'!$AP$124</f>
        <v>38628</v>
      </c>
      <c r="AA33" s="26">
        <f>'[1]No. Hab por Edad.'!$AQ$124</f>
        <v>36113</v>
      </c>
      <c r="AB33" s="24">
        <f>SUM('No. Hab por edad'!$Z33:$AA33)</f>
        <v>74741</v>
      </c>
      <c r="AC33" s="63">
        <v>39131</v>
      </c>
      <c r="AD33" s="64">
        <v>36746</v>
      </c>
      <c r="AE33" s="17">
        <f t="shared" si="13"/>
        <v>75877</v>
      </c>
      <c r="AF33" s="25">
        <f>'[1]No. Hab por Edad.'!$AP$94</f>
        <v>845</v>
      </c>
      <c r="AG33" s="26">
        <f>'[1]No. Hab por Edad.'!$AQ$94</f>
        <v>807</v>
      </c>
      <c r="AH33" s="24">
        <f>SUM('No. Hab por edad'!$AF33:$AG33)</f>
        <v>1652</v>
      </c>
      <c r="AI33" s="25">
        <v>39021</v>
      </c>
      <c r="AJ33" s="26">
        <v>36924</v>
      </c>
      <c r="AK33" s="17">
        <f t="shared" si="14"/>
        <v>75945</v>
      </c>
    </row>
    <row r="34" spans="1:45" ht="15.75" x14ac:dyDescent="0.25">
      <c r="A34" s="30" t="s">
        <v>13</v>
      </c>
      <c r="B34" s="22">
        <f>'[1]No. Hab por Edad.'!$AM$333</f>
        <v>33865</v>
      </c>
      <c r="C34" s="23">
        <f>'[1]No. Hab por Edad.'!$AN$333</f>
        <v>31552</v>
      </c>
      <c r="D34" s="24">
        <f t="shared" si="12"/>
        <v>65417</v>
      </c>
      <c r="E34" s="25">
        <f>'[1]No. Hab por Edad.'!$AM$307</f>
        <v>34843</v>
      </c>
      <c r="F34" s="26">
        <f>'[1]No. Hab por Edad.'!$AN$307</f>
        <v>32372</v>
      </c>
      <c r="G34" s="24">
        <f>SUM('No. Hab por edad'!$E34:$F34)</f>
        <v>67215</v>
      </c>
      <c r="H34" s="25">
        <f>'[1]No. Hab por Edad.'!$AM$281</f>
        <v>35789</v>
      </c>
      <c r="I34" s="26">
        <f>'[1]No. Hab por Edad.'!$AN$281</f>
        <v>33228</v>
      </c>
      <c r="J34" s="24">
        <f>SUM('No. Hab por edad'!$H34:$I34)</f>
        <v>69017</v>
      </c>
      <c r="K34" s="25">
        <f>'[1]No. Hab por Edad.'!$AM$255</f>
        <v>36640</v>
      </c>
      <c r="L34" s="26">
        <f>'[1]No. Hab por Edad.'!$AN$255</f>
        <v>34050</v>
      </c>
      <c r="M34" s="24">
        <f>SUM('No. Hab por edad'!$K34:$L34)</f>
        <v>70690</v>
      </c>
      <c r="N34" s="25">
        <f>'[1]No. Hab por Edad.'!$AM$229</f>
        <v>37287</v>
      </c>
      <c r="O34" s="26">
        <f>'[1]No. Hab por Edad.'!$AN$229</f>
        <v>34712</v>
      </c>
      <c r="P34" s="24">
        <f>SUM('No. Hab por edad'!$N34:$O34)</f>
        <v>71999</v>
      </c>
      <c r="Q34" s="25">
        <f>'[1]No. Hab por Edad.'!$AM$203</f>
        <v>37663</v>
      </c>
      <c r="R34" s="26">
        <f>'[1]No. Hab por Edad.'!$AN$203</f>
        <v>35149</v>
      </c>
      <c r="S34" s="27">
        <f>SUM('No. Hab por edad'!$Q34:$R34)</f>
        <v>72812</v>
      </c>
      <c r="T34" s="25">
        <f>'[1]No. Hab por Edad.'!$AM$177</f>
        <v>37754</v>
      </c>
      <c r="U34" s="26">
        <f>'[1]No. Hab por Edad.'!$AN$177</f>
        <v>35349</v>
      </c>
      <c r="V34" s="24">
        <f>SUM('No. Hab por edad'!$T34:$U34)</f>
        <v>73103</v>
      </c>
      <c r="W34" s="25">
        <f>'[1]No. Hab por Edad.'!$AM$151</f>
        <v>37602</v>
      </c>
      <c r="X34" s="26">
        <f>'[1]No. Hab por Edad.'!$AN$151</f>
        <v>35353</v>
      </c>
      <c r="Y34" s="24">
        <f>SUM('No. Hab por edad'!$W34:$X34)</f>
        <v>72955</v>
      </c>
      <c r="Z34" s="25">
        <f>'[1]No. Hab por Edad.'!$AM$124</f>
        <v>34140</v>
      </c>
      <c r="AA34" s="26">
        <f>'[1]No. Hab por Edad.'!$AN$124</f>
        <v>32860</v>
      </c>
      <c r="AB34" s="24">
        <f>SUM('No. Hab por edad'!$Z34:$AA34)</f>
        <v>67000</v>
      </c>
      <c r="AC34" s="63">
        <v>35378</v>
      </c>
      <c r="AD34" s="64">
        <v>34066</v>
      </c>
      <c r="AE34" s="17">
        <f t="shared" si="13"/>
        <v>69444</v>
      </c>
      <c r="AF34" s="25">
        <f>'[1]No. Hab por Edad.'!$AM$94</f>
        <v>735</v>
      </c>
      <c r="AG34" s="26">
        <f>'[1]No. Hab por Edad.'!$AN$94</f>
        <v>721</v>
      </c>
      <c r="AH34" s="24">
        <f>SUM('No. Hab por edad'!$AF34:$AG34)</f>
        <v>1456</v>
      </c>
      <c r="AI34" s="25">
        <v>37102</v>
      </c>
      <c r="AJ34" s="26">
        <v>35712</v>
      </c>
      <c r="AK34" s="17">
        <f t="shared" si="14"/>
        <v>72814</v>
      </c>
    </row>
    <row r="35" spans="1:45" ht="15.75" x14ac:dyDescent="0.25">
      <c r="A35" s="30" t="s">
        <v>14</v>
      </c>
      <c r="B35" s="22">
        <f>'[1]No. Hab por Edad.'!$AJ$333</f>
        <v>26924</v>
      </c>
      <c r="C35" s="23">
        <f>'[1]No. Hab por Edad.'!$AK$333</f>
        <v>26445</v>
      </c>
      <c r="D35" s="24">
        <f t="shared" si="12"/>
        <v>53369</v>
      </c>
      <c r="E35" s="25">
        <f>'[1]No. Hab por Edad.'!$AJ$307</f>
        <v>27761</v>
      </c>
      <c r="F35" s="26">
        <f>'[1]No. Hab por Edad.'!$AK$307</f>
        <v>26935</v>
      </c>
      <c r="G35" s="24">
        <f>SUM('No. Hab por edad'!$E35:$F35)</f>
        <v>54696</v>
      </c>
      <c r="H35" s="25">
        <f>'[1]No. Hab por Edad.'!$AJ$281</f>
        <v>28737</v>
      </c>
      <c r="I35" s="26">
        <f>'[1]No. Hab por Edad.'!$AK$281</f>
        <v>27557</v>
      </c>
      <c r="J35" s="24">
        <f>SUM('No. Hab por edad'!$H35:$I35)</f>
        <v>56294</v>
      </c>
      <c r="K35" s="25">
        <f>'[1]No. Hab por Edad.'!$AJ$255</f>
        <v>29795</v>
      </c>
      <c r="L35" s="26">
        <f>'[1]No. Hab por Edad.'!$AK$255</f>
        <v>28284</v>
      </c>
      <c r="M35" s="24">
        <f>SUM('No. Hab por edad'!$K35:$L35)</f>
        <v>58079</v>
      </c>
      <c r="N35" s="25">
        <f>'[1]No. Hab por Edad.'!$AJ$229</f>
        <v>30894</v>
      </c>
      <c r="O35" s="26">
        <f>'[1]No. Hab por Edad.'!$AK$229</f>
        <v>29095</v>
      </c>
      <c r="P35" s="24">
        <f>SUM('No. Hab por edad'!$N35:$O35)</f>
        <v>59989</v>
      </c>
      <c r="Q35" s="25">
        <f>'[1]No. Hab por Edad.'!$AJ$203</f>
        <v>31970</v>
      </c>
      <c r="R35" s="26">
        <f>'[1]No. Hab por Edad.'!$AK$203</f>
        <v>29964</v>
      </c>
      <c r="S35" s="27">
        <f>SUM('No. Hab por edad'!$Q35:$R35)</f>
        <v>61934</v>
      </c>
      <c r="T35" s="25">
        <f>'[1]No. Hab por Edad.'!$AJ$177</f>
        <v>32972</v>
      </c>
      <c r="U35" s="26">
        <f>'[1]No. Hab por Edad.'!$AK$177</f>
        <v>30848</v>
      </c>
      <c r="V35" s="24">
        <f>SUM('No. Hab por edad'!$T35:$U35)</f>
        <v>63820</v>
      </c>
      <c r="W35" s="25">
        <f>'[1]No. Hab por Edad.'!$AJ$151</f>
        <v>33949</v>
      </c>
      <c r="X35" s="26">
        <f>'[1]No. Hab por Edad.'!$AK$151</f>
        <v>31770</v>
      </c>
      <c r="Y35" s="24">
        <f>SUM('No. Hab por edad'!$W35:$X35)</f>
        <v>65719</v>
      </c>
      <c r="Z35" s="25">
        <f>'[1]No. Hab por Edad.'!$AJ$124</f>
        <v>30726</v>
      </c>
      <c r="AA35" s="26">
        <f>'[1]No. Hab por Edad.'!$AK$124</f>
        <v>31183</v>
      </c>
      <c r="AB35" s="24">
        <f>SUM('No. Hab por edad'!$Z35:$AA35)</f>
        <v>61909</v>
      </c>
      <c r="AC35" s="63">
        <v>31954</v>
      </c>
      <c r="AD35" s="64">
        <v>32387</v>
      </c>
      <c r="AE35" s="17">
        <f t="shared" si="13"/>
        <v>64341</v>
      </c>
      <c r="AF35" s="25">
        <f>'[1]No. Hab por Edad.'!$AJ$94</f>
        <v>658</v>
      </c>
      <c r="AG35" s="26">
        <f>'[1]No. Hab por Edad.'!$AK$94</f>
        <v>665</v>
      </c>
      <c r="AH35" s="24">
        <f>SUM('No. Hab por edad'!$AF35:$AG35)</f>
        <v>1323</v>
      </c>
      <c r="AI35" s="25">
        <v>33307</v>
      </c>
      <c r="AJ35" s="26">
        <v>33578</v>
      </c>
      <c r="AK35" s="17">
        <f t="shared" si="14"/>
        <v>66885</v>
      </c>
    </row>
    <row r="36" spans="1:45" ht="15.75" x14ac:dyDescent="0.25">
      <c r="A36" s="30" t="s">
        <v>15</v>
      </c>
      <c r="B36" s="22">
        <f>'[1]No. Hab por Edad.'!$AG$333</f>
        <v>23038</v>
      </c>
      <c r="C36" s="23">
        <f>'[1]No. Hab por Edad.'!$AH$333</f>
        <v>23711</v>
      </c>
      <c r="D36" s="24">
        <f t="shared" si="12"/>
        <v>46749</v>
      </c>
      <c r="E36" s="25">
        <f>'[1]No. Hab por Edad.'!$AG$307</f>
        <v>23374</v>
      </c>
      <c r="F36" s="26">
        <f>'[1]No. Hab por Edad.'!$AH$307</f>
        <v>23931</v>
      </c>
      <c r="G36" s="24">
        <f>SUM('No. Hab por edad'!$E36:$F36)</f>
        <v>47305</v>
      </c>
      <c r="H36" s="25">
        <f>'[1]No. Hab por Edad.'!$AG$281</f>
        <v>23725</v>
      </c>
      <c r="I36" s="26">
        <f>'[1]No. Hab por Edad.'!$AH$281</f>
        <v>24097</v>
      </c>
      <c r="J36" s="24">
        <f>SUM('No. Hab por edad'!$H36:$I36)</f>
        <v>47822</v>
      </c>
      <c r="K36" s="25">
        <f>'[1]No. Hab por Edad.'!$AG$255</f>
        <v>24136</v>
      </c>
      <c r="L36" s="26">
        <f>'[1]No. Hab por Edad.'!$AH$255</f>
        <v>24285</v>
      </c>
      <c r="M36" s="24">
        <f>SUM('No. Hab por edad'!$K36:$L36)</f>
        <v>48421</v>
      </c>
      <c r="N36" s="25">
        <f>'[1]No. Hab por Edad.'!$AG$229</f>
        <v>24693</v>
      </c>
      <c r="O36" s="26">
        <f>'[1]No. Hab por Edad.'!$AH$229</f>
        <v>24571</v>
      </c>
      <c r="P36" s="24">
        <f>SUM('No. Hab por edad'!$N36:$O36)</f>
        <v>49264</v>
      </c>
      <c r="Q36" s="25">
        <f>'[1]No. Hab por Edad.'!$AG$203</f>
        <v>25414</v>
      </c>
      <c r="R36" s="26">
        <f>'[1]No. Hab por Edad.'!$AH$203</f>
        <v>25001</v>
      </c>
      <c r="S36" s="27">
        <f>SUM('No. Hab por edad'!$Q36:$R36)</f>
        <v>50415</v>
      </c>
      <c r="T36" s="25">
        <f>'[1]No. Hab por Edad.'!$AG$177</f>
        <v>26280</v>
      </c>
      <c r="U36" s="26">
        <f>'[1]No. Hab por Edad.'!$AH$177</f>
        <v>25567</v>
      </c>
      <c r="V36" s="24">
        <f>SUM('No. Hab por edad'!$T36:$U36)</f>
        <v>51847</v>
      </c>
      <c r="W36" s="25">
        <f>'[1]No. Hab por Edad.'!$AG$151</f>
        <v>27286</v>
      </c>
      <c r="X36" s="26">
        <f>'[1]No. Hab por Edad.'!$AH$151</f>
        <v>26281</v>
      </c>
      <c r="Y36" s="24">
        <f>SUM('No. Hab por edad'!$W36:$X36)</f>
        <v>53567</v>
      </c>
      <c r="Z36" s="25">
        <f>'[1]No. Hab por Edad.'!$AG$124</f>
        <v>27428</v>
      </c>
      <c r="AA36" s="26">
        <f>'[1]No. Hab por Edad.'!$AH$124</f>
        <v>28434</v>
      </c>
      <c r="AB36" s="24">
        <f>SUM('No. Hab por edad'!$Z36:$AA36)</f>
        <v>55862</v>
      </c>
      <c r="AC36" s="65">
        <v>28509</v>
      </c>
      <c r="AD36" s="64">
        <v>29538</v>
      </c>
      <c r="AE36" s="17">
        <f t="shared" si="13"/>
        <v>58047</v>
      </c>
      <c r="AF36" s="25">
        <f>'[1]No. Hab por Edad.'!$AG$94</f>
        <v>583</v>
      </c>
      <c r="AG36" s="26">
        <f>'[1]No. Hab por Edad.'!$AH$94</f>
        <v>611</v>
      </c>
      <c r="AH36" s="24">
        <f>SUM('No. Hab por edad'!$AF36:$AG36)</f>
        <v>1194</v>
      </c>
      <c r="AI36" s="25">
        <v>30282</v>
      </c>
      <c r="AJ36" s="26">
        <v>31388</v>
      </c>
      <c r="AK36" s="17">
        <f t="shared" si="14"/>
        <v>61670</v>
      </c>
    </row>
    <row r="37" spans="1:45" ht="15.75" x14ac:dyDescent="0.25">
      <c r="A37" s="30" t="s">
        <v>16</v>
      </c>
      <c r="B37" s="22">
        <f>'[1]No. Hab por Edad.'!$AD$333</f>
        <v>20702</v>
      </c>
      <c r="C37" s="23">
        <f>'[1]No. Hab por Edad.'!$AE$333</f>
        <v>21437</v>
      </c>
      <c r="D37" s="24">
        <f t="shared" si="12"/>
        <v>42139</v>
      </c>
      <c r="E37" s="25">
        <f>'[1]No. Hab por Edad.'!$AD$307</f>
        <v>20700</v>
      </c>
      <c r="F37" s="26">
        <f>'[1]No. Hab por Edad.'!$AE$307</f>
        <v>21399</v>
      </c>
      <c r="G37" s="24">
        <f>SUM('No. Hab por edad'!$E37:$F37)</f>
        <v>42099</v>
      </c>
      <c r="H37" s="25">
        <f>'[1]No. Hab por Edad.'!$AD$281</f>
        <v>20865</v>
      </c>
      <c r="I37" s="26">
        <f>'[1]No. Hab por Edad.'!$AE$281</f>
        <v>21582</v>
      </c>
      <c r="J37" s="24">
        <f>SUM('No. Hab por edad'!$H37:$I37)</f>
        <v>42447</v>
      </c>
      <c r="K37" s="25">
        <f>'[1]No. Hab por Edad.'!$AD$255</f>
        <v>21167</v>
      </c>
      <c r="L37" s="26">
        <f>'[1]No. Hab por Edad.'!$AE$255</f>
        <v>21910</v>
      </c>
      <c r="M37" s="24">
        <f>SUM('No. Hab por edad'!$K37:$L37)</f>
        <v>43077</v>
      </c>
      <c r="N37" s="25">
        <f>'[1]No. Hab por Edad.'!$AD$229</f>
        <v>21536</v>
      </c>
      <c r="O37" s="26">
        <f>'[1]No. Hab por Edad.'!$AE$229</f>
        <v>22268</v>
      </c>
      <c r="P37" s="24">
        <f>SUM('No. Hab por edad'!$N37:$O37)</f>
        <v>43804</v>
      </c>
      <c r="Q37" s="25">
        <f>'[1]No. Hab por Edad.'!$AD$203</f>
        <v>21887</v>
      </c>
      <c r="R37" s="26">
        <f>'[1]No. Hab por Edad.'!$AE$203</f>
        <v>22583</v>
      </c>
      <c r="S37" s="27">
        <f>SUM('No. Hab por edad'!$Q37:$R37)</f>
        <v>44470</v>
      </c>
      <c r="T37" s="25">
        <f>'[1]No. Hab por Edad.'!$AD$177</f>
        <v>22245</v>
      </c>
      <c r="U37" s="26">
        <f>'[1]No. Hab por Edad.'!$AE$177</f>
        <v>22849</v>
      </c>
      <c r="V37" s="24">
        <f>SUM('No. Hab por edad'!$T37:$U37)</f>
        <v>45094</v>
      </c>
      <c r="W37" s="25">
        <f>'[1]No. Hab por Edad.'!$AD$151</f>
        <v>22625</v>
      </c>
      <c r="X37" s="26">
        <f>'[1]No. Hab por Edad.'!$AE$151</f>
        <v>23068</v>
      </c>
      <c r="Y37" s="24">
        <f>SUM('No. Hab por edad'!$W37:$X37)</f>
        <v>45693</v>
      </c>
      <c r="Z37" s="25">
        <f>'[1]No. Hab por Edad.'!$AD$124</f>
        <v>25471</v>
      </c>
      <c r="AA37" s="26">
        <f>'[1]No. Hab por Edad.'!$AE$124</f>
        <v>26623</v>
      </c>
      <c r="AB37" s="24">
        <f>SUM('No. Hab por edad'!$Z37:$AA37)</f>
        <v>52094</v>
      </c>
      <c r="AC37" s="63">
        <v>26316</v>
      </c>
      <c r="AD37" s="64">
        <v>27474</v>
      </c>
      <c r="AE37" s="17">
        <f t="shared" si="13"/>
        <v>53790</v>
      </c>
      <c r="AF37" s="25">
        <f>'[1]No. Hab por Edad.'!$AD$94</f>
        <v>569</v>
      </c>
      <c r="AG37" s="26">
        <f>'[1]No. Hab por Edad.'!$AE$94</f>
        <v>597</v>
      </c>
      <c r="AH37" s="24">
        <f>SUM('No. Hab por edad'!$AF37:$AG37)</f>
        <v>1166</v>
      </c>
      <c r="AI37" s="25">
        <v>27484</v>
      </c>
      <c r="AJ37" s="26">
        <v>28625</v>
      </c>
      <c r="AK37" s="17">
        <f t="shared" si="14"/>
        <v>56109</v>
      </c>
    </row>
    <row r="38" spans="1:45" ht="15.75" x14ac:dyDescent="0.25">
      <c r="A38" s="30" t="s">
        <v>17</v>
      </c>
      <c r="B38" s="22">
        <f>'[1]No. Hab por Edad.'!$AA$333</f>
        <v>21314</v>
      </c>
      <c r="C38" s="23">
        <f>'[1]No. Hab por Edad.'!$AB$333</f>
        <v>22303</v>
      </c>
      <c r="D38" s="24">
        <f t="shared" si="12"/>
        <v>43617</v>
      </c>
      <c r="E38" s="25">
        <f>'[1]No. Hab por Edad.'!$AA$307</f>
        <v>21143</v>
      </c>
      <c r="F38" s="26">
        <f>'[1]No. Hab por Edad.'!$AB$307</f>
        <v>22194</v>
      </c>
      <c r="G38" s="24">
        <f>SUM('No. Hab por edad'!$E38:$F38)</f>
        <v>43337</v>
      </c>
      <c r="H38" s="25">
        <f>'[1]No. Hab por Edad.'!$AA$281</f>
        <v>20800</v>
      </c>
      <c r="I38" s="26">
        <f>'[1]No. Hab por Edad.'!$AB$281</f>
        <v>21824</v>
      </c>
      <c r="J38" s="24">
        <f>SUM('No. Hab por edad'!$H38:$I38)</f>
        <v>42624</v>
      </c>
      <c r="K38" s="25">
        <f>'[1]No. Hab por Edad.'!$AA$255</f>
        <v>20407</v>
      </c>
      <c r="L38" s="26">
        <f>'[1]No. Hab por Edad.'!$AB$255</f>
        <v>21330</v>
      </c>
      <c r="M38" s="24">
        <f>SUM('No. Hab por edad'!$K38:$L38)</f>
        <v>41737</v>
      </c>
      <c r="N38" s="25">
        <f>'[1]No. Hab por Edad.'!$AA$229</f>
        <v>20090</v>
      </c>
      <c r="O38" s="26">
        <f>'[1]No. Hab por Edad.'!$AB$229</f>
        <v>20906</v>
      </c>
      <c r="P38" s="24">
        <f>SUM('No. Hab por edad'!$N38:$O38)</f>
        <v>40996</v>
      </c>
      <c r="Q38" s="25">
        <f>'[1]No. Hab por Edad.'!$AA$203</f>
        <v>19943</v>
      </c>
      <c r="R38" s="26">
        <f>'[1]No. Hab por Edad.'!$AB$203</f>
        <v>20696</v>
      </c>
      <c r="S38" s="27">
        <f>SUM('No. Hab por edad'!$Q38:$R38)</f>
        <v>40639</v>
      </c>
      <c r="T38" s="25">
        <f>'[1]No. Hab por Edad.'!$AA$177</f>
        <v>19940</v>
      </c>
      <c r="U38" s="26">
        <f>'[1]No. Hab por Edad.'!$AB$177</f>
        <v>20689</v>
      </c>
      <c r="V38" s="24">
        <f>SUM('No. Hab por edad'!$T38:$U38)</f>
        <v>40629</v>
      </c>
      <c r="W38" s="25">
        <f>'[1]No. Hab por Edad.'!$AA$151</f>
        <v>20113</v>
      </c>
      <c r="X38" s="26">
        <f>'[1]No. Hab por Edad.'!$AB$151</f>
        <v>20914</v>
      </c>
      <c r="Y38" s="24">
        <f>SUM('No. Hab por edad'!$W38:$X38)</f>
        <v>41027</v>
      </c>
      <c r="Z38" s="25">
        <f>'[1]No. Hab por Edad.'!$AA$124</f>
        <v>23042</v>
      </c>
      <c r="AA38" s="26">
        <f>'[1]No. Hab por Edad.'!$AB$124</f>
        <v>24211</v>
      </c>
      <c r="AB38" s="24">
        <f>SUM('No. Hab por edad'!$Z38:$AA38)</f>
        <v>47253</v>
      </c>
      <c r="AC38" s="63">
        <v>23720</v>
      </c>
      <c r="AD38" s="64">
        <v>24926</v>
      </c>
      <c r="AE38" s="17">
        <f t="shared" si="13"/>
        <v>48646</v>
      </c>
      <c r="AF38" s="25">
        <f>'[1]No. Hab por Edad.'!$AA$94</f>
        <v>556</v>
      </c>
      <c r="AG38" s="26">
        <f>'[1]No. Hab por Edad.'!$AB$94</f>
        <v>578</v>
      </c>
      <c r="AH38" s="24">
        <f>SUM('No. Hab por edad'!$AF38:$AG38)</f>
        <v>1134</v>
      </c>
      <c r="AI38" s="25">
        <v>24985</v>
      </c>
      <c r="AJ38" s="26">
        <v>26247</v>
      </c>
      <c r="AK38" s="17">
        <f t="shared" si="14"/>
        <v>51232</v>
      </c>
    </row>
    <row r="39" spans="1:45" ht="15.75" x14ac:dyDescent="0.25">
      <c r="A39" s="30" t="s">
        <v>18</v>
      </c>
      <c r="B39" s="22">
        <f>'[1]No. Hab por Edad.'!$X$333</f>
        <v>19334</v>
      </c>
      <c r="C39" s="23">
        <f>'[1]No. Hab por Edad.'!$Y$333</f>
        <v>19177</v>
      </c>
      <c r="D39" s="24">
        <f t="shared" si="12"/>
        <v>38511</v>
      </c>
      <c r="E39" s="25">
        <f>'[1]No. Hab por Edad.'!$X$307</f>
        <v>19783</v>
      </c>
      <c r="F39" s="26">
        <f>'[1]No. Hab por Edad.'!$Y$307</f>
        <v>19769</v>
      </c>
      <c r="G39" s="24">
        <f>SUM('No. Hab por edad'!$E39:$F39)</f>
        <v>39552</v>
      </c>
      <c r="H39" s="25">
        <f>'[1]No. Hab por Edad.'!$X$281</f>
        <v>20195</v>
      </c>
      <c r="I39" s="26">
        <f>'[1]No. Hab por Edad.'!$Y$281</f>
        <v>20441</v>
      </c>
      <c r="J39" s="24">
        <f>SUM('No. Hab por edad'!$H39:$I39)</f>
        <v>40636</v>
      </c>
      <c r="K39" s="25">
        <f>'[1]No. Hab por Edad.'!$X$255</f>
        <v>20517</v>
      </c>
      <c r="L39" s="26">
        <f>'[1]No. Hab por Edad.'!$Y$255</f>
        <v>21085</v>
      </c>
      <c r="M39" s="24">
        <f>SUM('No. Hab por edad'!$K39:$L39)</f>
        <v>41602</v>
      </c>
      <c r="N39" s="25">
        <f>'[1]No. Hab por Edad.'!$X$229</f>
        <v>20700</v>
      </c>
      <c r="O39" s="26">
        <f>'[1]No. Hab por Edad.'!$Y$229</f>
        <v>21554</v>
      </c>
      <c r="P39" s="24">
        <f>SUM('No. Hab por edad'!$N39:$O39)</f>
        <v>42254</v>
      </c>
      <c r="Q39" s="25">
        <f>'[1]No. Hab por Edad.'!$X$203</f>
        <v>20714</v>
      </c>
      <c r="R39" s="26">
        <f>'[1]No. Hab por Edad.'!$Y$203</f>
        <v>21758</v>
      </c>
      <c r="S39" s="27">
        <f>SUM('No. Hab por edad'!$Q39:$R39)</f>
        <v>42472</v>
      </c>
      <c r="T39" s="25">
        <f>'[1]No. Hab por Edad.'!$X$177</f>
        <v>20550</v>
      </c>
      <c r="U39" s="26">
        <f>'[1]No. Hab por Edad.'!$Y$177</f>
        <v>21677</v>
      </c>
      <c r="V39" s="24">
        <f>SUM('No. Hab por edad'!$T39:$U39)</f>
        <v>42227</v>
      </c>
      <c r="W39" s="25">
        <f>'[1]No. Hab por Edad.'!$X$151</f>
        <v>20221</v>
      </c>
      <c r="X39" s="26">
        <f>'[1]No. Hab por Edad.'!$Y$151</f>
        <v>21351</v>
      </c>
      <c r="Y39" s="24">
        <f>SUM('No. Hab por edad'!$W39:$X39)</f>
        <v>41572</v>
      </c>
      <c r="Z39" s="25">
        <f>'[1]No. Hab por Edad.'!$X$124</f>
        <v>22354</v>
      </c>
      <c r="AA39" s="26">
        <f>'[1]No. Hab por Edad.'!$Y$124</f>
        <v>23430</v>
      </c>
      <c r="AB39" s="24">
        <f>SUM('No. Hab por edad'!$Z39:$AA39)</f>
        <v>45784</v>
      </c>
      <c r="AC39" s="63">
        <v>22569</v>
      </c>
      <c r="AD39" s="64">
        <v>23725</v>
      </c>
      <c r="AE39" s="17">
        <f t="shared" si="13"/>
        <v>46294</v>
      </c>
      <c r="AF39" s="25">
        <f>'[1]No. Hab por Edad.'!$X$94</f>
        <v>572</v>
      </c>
      <c r="AG39" s="26">
        <f>'[1]No. Hab por Edad.'!$Y$94</f>
        <v>566</v>
      </c>
      <c r="AH39" s="24">
        <f>SUM('No. Hab por edad'!$AF39:$AG39)</f>
        <v>1138</v>
      </c>
      <c r="AI39" s="25">
        <v>22851</v>
      </c>
      <c r="AJ39" s="26">
        <v>24044</v>
      </c>
      <c r="AK39" s="17">
        <f t="shared" si="14"/>
        <v>46895</v>
      </c>
    </row>
    <row r="40" spans="1:45" ht="15.75" x14ac:dyDescent="0.25">
      <c r="A40" s="30" t="s">
        <v>19</v>
      </c>
      <c r="B40" s="22">
        <f>'[1]No. Hab por Edad.'!$U$333</f>
        <v>15926</v>
      </c>
      <c r="C40" s="23">
        <f>'[1]No. Hab por Edad.'!$V$333</f>
        <v>16359</v>
      </c>
      <c r="D40" s="24">
        <f t="shared" si="12"/>
        <v>32285</v>
      </c>
      <c r="E40" s="25">
        <f>'[1]No. Hab por Edad.'!$U$307</f>
        <v>16508</v>
      </c>
      <c r="F40" s="26">
        <f>'[1]No. Hab por Edad.'!$V$307</f>
        <v>16862</v>
      </c>
      <c r="G40" s="24">
        <f>SUM('No. Hab por edad'!$E40:$F40)</f>
        <v>33370</v>
      </c>
      <c r="H40" s="25">
        <f>'[1]No. Hab por Edad.'!$U$281</f>
        <v>17095</v>
      </c>
      <c r="I40" s="26">
        <f>'[1]No. Hab por Edad.'!$V$281</f>
        <v>17304</v>
      </c>
      <c r="J40" s="24">
        <f>SUM('No. Hab por edad'!$H40:$I40)</f>
        <v>34399</v>
      </c>
      <c r="K40" s="25">
        <f>'[1]No. Hab por Edad.'!$U$255</f>
        <v>17671</v>
      </c>
      <c r="L40" s="26">
        <f>'[1]No. Hab por Edad.'!$V$255</f>
        <v>17718</v>
      </c>
      <c r="M40" s="24">
        <f>SUM('No. Hab por edad'!$K40:$L40)</f>
        <v>35389</v>
      </c>
      <c r="N40" s="25">
        <f>'[1]No. Hab por Edad.'!$U$229</f>
        <v>18217</v>
      </c>
      <c r="O40" s="26">
        <f>'[1]No. Hab por Edad.'!$V$229</f>
        <v>18164</v>
      </c>
      <c r="P40" s="24">
        <f>SUM('No. Hab por edad'!$N40:$O40)</f>
        <v>36381</v>
      </c>
      <c r="Q40" s="25">
        <f>'[1]No. Hab por Edad.'!$U$203</f>
        <v>18722</v>
      </c>
      <c r="R40" s="26">
        <f>'[1]No. Hab por Edad.'!$V$203</f>
        <v>18700</v>
      </c>
      <c r="S40" s="27">
        <f>SUM('No. Hab por edad'!$Q40:$R40)</f>
        <v>37422</v>
      </c>
      <c r="T40" s="25">
        <f>'[1]No. Hab por Edad.'!$U$177</f>
        <v>19172</v>
      </c>
      <c r="U40" s="26">
        <f>'[1]No. Hab por Edad.'!$V$177</f>
        <v>19314</v>
      </c>
      <c r="V40" s="24">
        <f>SUM('No. Hab por edad'!$T40:$U40)</f>
        <v>38486</v>
      </c>
      <c r="W40" s="25">
        <f>'[1]No. Hab por Edad.'!$U$151</f>
        <v>19575</v>
      </c>
      <c r="X40" s="26">
        <f>'[1]No. Hab por Edad.'!$V$151</f>
        <v>20009</v>
      </c>
      <c r="Y40" s="24">
        <f>SUM('No. Hab por edad'!$W40:$X40)</f>
        <v>39584</v>
      </c>
      <c r="Z40" s="25">
        <f>'[1]No. Hab por Edad.'!$U$124</f>
        <v>20980</v>
      </c>
      <c r="AA40" s="26">
        <f>'[1]No. Hab por Edad.'!$V$124</f>
        <v>21620</v>
      </c>
      <c r="AB40" s="24">
        <f>SUM('No. Hab por edad'!$Z40:$AA40)</f>
        <v>42600</v>
      </c>
      <c r="AC40" s="63">
        <v>21478</v>
      </c>
      <c r="AD40" s="64">
        <v>22218</v>
      </c>
      <c r="AE40" s="17">
        <f t="shared" si="13"/>
        <v>43696</v>
      </c>
      <c r="AF40" s="25">
        <f>'[1]No. Hab por Edad.'!$U$94</f>
        <v>562</v>
      </c>
      <c r="AG40" s="26">
        <f>'[1]No. Hab por Edad.'!$V$94</f>
        <v>528</v>
      </c>
      <c r="AH40" s="24">
        <f>SUM('No. Hab por edad'!$AF40:$AG40)</f>
        <v>1090</v>
      </c>
      <c r="AI40" s="25">
        <v>22141</v>
      </c>
      <c r="AJ40" s="26">
        <v>23090</v>
      </c>
      <c r="AK40" s="17">
        <f t="shared" si="14"/>
        <v>45231</v>
      </c>
    </row>
    <row r="41" spans="1:45" ht="15.75" x14ac:dyDescent="0.25">
      <c r="A41" s="30" t="s">
        <v>20</v>
      </c>
      <c r="B41" s="22">
        <f>'[1]No. Hab por Edad.'!$R$333</f>
        <v>12866</v>
      </c>
      <c r="C41" s="23">
        <f>'[1]No. Hab por Edad.'!$S$333</f>
        <v>12983</v>
      </c>
      <c r="D41" s="24">
        <f t="shared" si="12"/>
        <v>25849</v>
      </c>
      <c r="E41" s="25">
        <f>'[1]No. Hab por Edad.'!$R$307</f>
        <v>13251</v>
      </c>
      <c r="F41" s="26">
        <f>'[1]No. Hab por Edad.'!$S$307</f>
        <v>13475</v>
      </c>
      <c r="G41" s="24">
        <f>SUM('No. Hab por edad'!$E41:$F41)</f>
        <v>26726</v>
      </c>
      <c r="H41" s="25">
        <f>'[1]No. Hab por Edad.'!$R$281</f>
        <v>13701</v>
      </c>
      <c r="I41" s="26">
        <f>'[1]No. Hab por Edad.'!$S$281</f>
        <v>14062</v>
      </c>
      <c r="J41" s="24">
        <f>SUM('No. Hab por edad'!$H41:$I41)</f>
        <v>27763</v>
      </c>
      <c r="K41" s="25">
        <f>'[1]No. Hab por Edad.'!$R$255</f>
        <v>14215</v>
      </c>
      <c r="L41" s="26">
        <f>'[1]No. Hab por Edad.'!$S$255</f>
        <v>14695</v>
      </c>
      <c r="M41" s="24">
        <f>SUM('No. Hab por edad'!$K41:$L41)</f>
        <v>28910</v>
      </c>
      <c r="N41" s="25">
        <f>'[1]No. Hab por Edad.'!$R$229</f>
        <v>14759</v>
      </c>
      <c r="O41" s="26">
        <f>'[1]No. Hab por Edad.'!$S$229</f>
        <v>15326</v>
      </c>
      <c r="P41" s="24">
        <f>SUM('No. Hab por edad'!$N41:$O41)</f>
        <v>30085</v>
      </c>
      <c r="Q41" s="25">
        <f>'[1]No. Hab por Edad.'!$R$203</f>
        <v>15323</v>
      </c>
      <c r="R41" s="26">
        <f>'[1]No. Hab por Edad.'!$S$203</f>
        <v>15894</v>
      </c>
      <c r="S41" s="27">
        <f>SUM('No. Hab por edad'!$Q41:$R41)</f>
        <v>31217</v>
      </c>
      <c r="T41" s="25">
        <f>'[1]No. Hab por Edad.'!$R$177</f>
        <v>15880</v>
      </c>
      <c r="U41" s="26">
        <f>'[1]No. Hab por Edad.'!$S$177</f>
        <v>16386</v>
      </c>
      <c r="V41" s="24">
        <f>SUM('No. Hab por edad'!$T41:$U41)</f>
        <v>32266</v>
      </c>
      <c r="W41" s="25">
        <f>'[1]No. Hab por Edad.'!$R$151</f>
        <v>16440</v>
      </c>
      <c r="X41" s="26">
        <f>'[1]No. Hab por Edad.'!$S$151</f>
        <v>16816</v>
      </c>
      <c r="Y41" s="24">
        <f>SUM('No. Hab por edad'!$W41:$X41)</f>
        <v>33256</v>
      </c>
      <c r="Z41" s="25">
        <f>'[1]No. Hab por Edad.'!$R$124</f>
        <v>17815</v>
      </c>
      <c r="AA41" s="26">
        <f>'[1]No. Hab por Edad.'!$S$124</f>
        <v>18462</v>
      </c>
      <c r="AB41" s="24">
        <f>SUM('No. Hab por edad'!$Z41:$AA41)</f>
        <v>36277</v>
      </c>
      <c r="AC41" s="63">
        <v>18551</v>
      </c>
      <c r="AD41" s="64">
        <v>19220</v>
      </c>
      <c r="AE41" s="17">
        <f t="shared" si="13"/>
        <v>37771</v>
      </c>
      <c r="AF41" s="25">
        <f>'[1]No. Hab por Edad.'!$R$94</f>
        <v>502</v>
      </c>
      <c r="AG41" s="26">
        <f>'[1]No. Hab por Edad.'!$S$94</f>
        <v>476</v>
      </c>
      <c r="AH41" s="24">
        <f>SUM('No. Hab por edad'!$AF41:$AG41)</f>
        <v>978</v>
      </c>
      <c r="AI41" s="25">
        <v>19766</v>
      </c>
      <c r="AJ41" s="26">
        <v>20477</v>
      </c>
      <c r="AK41" s="17">
        <f t="shared" si="14"/>
        <v>40243</v>
      </c>
    </row>
    <row r="42" spans="1:45" ht="15.75" x14ac:dyDescent="0.25">
      <c r="A42" s="30" t="s">
        <v>21</v>
      </c>
      <c r="B42" s="22">
        <f>'[1]No. Hab por Edad.'!$O$333</f>
        <v>10727</v>
      </c>
      <c r="C42" s="23">
        <f>'[1]No. Hab por Edad.'!$P$333</f>
        <v>10743</v>
      </c>
      <c r="D42" s="24">
        <f t="shared" si="12"/>
        <v>21470</v>
      </c>
      <c r="E42" s="25">
        <f>'[1]No. Hab por Edad.'!$O$307</f>
        <v>11083</v>
      </c>
      <c r="F42" s="26">
        <f>'[1]No. Hab por Edad.'!$P$307</f>
        <v>11141</v>
      </c>
      <c r="G42" s="24">
        <f>SUM('No. Hab por edad'!$E42:$F42)</f>
        <v>22224</v>
      </c>
      <c r="H42" s="25">
        <f>'[1]No. Hab por Edad.'!$O$281</f>
        <v>11347</v>
      </c>
      <c r="I42" s="26">
        <f>'[1]No. Hab por Edad.'!$P$281</f>
        <v>11431</v>
      </c>
      <c r="J42" s="24">
        <f>SUM('No. Hab por edad'!$H42:$I42)</f>
        <v>22778</v>
      </c>
      <c r="K42" s="25">
        <f>'[1]No. Hab por Edad.'!$O$255</f>
        <v>11563</v>
      </c>
      <c r="L42" s="26">
        <f>'[1]No. Hab por Edad.'!$P$255</f>
        <v>11680</v>
      </c>
      <c r="M42" s="24">
        <f>SUM('No. Hab por edad'!$K42:$L42)</f>
        <v>23243</v>
      </c>
      <c r="N42" s="25">
        <f>'[1]No. Hab por Edad.'!$O$229</f>
        <v>11811</v>
      </c>
      <c r="O42" s="26">
        <f>'[1]No. Hab por Edad.'!$P$229</f>
        <v>11974</v>
      </c>
      <c r="P42" s="24">
        <f>SUM('No. Hab por edad'!$N42:$O42)</f>
        <v>23785</v>
      </c>
      <c r="Q42" s="25">
        <f>'[1]No. Hab por Edad.'!$O$203</f>
        <v>12133</v>
      </c>
      <c r="R42" s="26">
        <f>'[1]No. Hab por Edad.'!$P$203</f>
        <v>12362</v>
      </c>
      <c r="S42" s="27">
        <f>SUM('No. Hab por edad'!$Q42:$R42)</f>
        <v>24495</v>
      </c>
      <c r="T42" s="25">
        <f>'[1]No. Hab por Edad.'!$O$177</f>
        <v>12515</v>
      </c>
      <c r="U42" s="26">
        <f>'[1]No. Hab por Edad.'!$P$177</f>
        <v>12849</v>
      </c>
      <c r="V42" s="24">
        <f>SUM('No. Hab por edad'!$T42:$U42)</f>
        <v>25364</v>
      </c>
      <c r="W42" s="25">
        <f>'[1]No. Hab por Edad.'!$O$151</f>
        <v>12967</v>
      </c>
      <c r="X42" s="26">
        <f>'[1]No. Hab por Edad.'!$P$151</f>
        <v>13419</v>
      </c>
      <c r="Y42" s="24">
        <f>SUM('No. Hab por edad'!$W42:$X42)</f>
        <v>26386</v>
      </c>
      <c r="Z42" s="25">
        <f>'[1]No. Hab por Edad.'!$O$124</f>
        <v>14050</v>
      </c>
      <c r="AA42" s="26">
        <f>'[1]No. Hab por Edad.'!$P$124</f>
        <v>14924</v>
      </c>
      <c r="AB42" s="24">
        <f>SUM('No. Hab por edad'!$Z42:$AA42)</f>
        <v>28974</v>
      </c>
      <c r="AC42" s="63">
        <v>14637</v>
      </c>
      <c r="AD42" s="64">
        <v>15540</v>
      </c>
      <c r="AE42" s="17">
        <f t="shared" si="13"/>
        <v>30177</v>
      </c>
      <c r="AF42" s="25">
        <f>'[1]No. Hab por Edad.'!$O$94</f>
        <v>433</v>
      </c>
      <c r="AG42" s="26">
        <f>'[1]No. Hab por Edad.'!$P$94</f>
        <v>411</v>
      </c>
      <c r="AH42" s="24">
        <f>SUM('No. Hab por edad'!$AF42:$AG42)</f>
        <v>844</v>
      </c>
      <c r="AI42" s="25">
        <v>15931</v>
      </c>
      <c r="AJ42" s="26">
        <v>16824</v>
      </c>
      <c r="AK42" s="17">
        <f t="shared" si="14"/>
        <v>32755</v>
      </c>
    </row>
    <row r="43" spans="1:45" ht="15.75" x14ac:dyDescent="0.25">
      <c r="A43" s="30" t="s">
        <v>22</v>
      </c>
      <c r="B43" s="22">
        <f>'[1]No. Hab por Edad.'!$L$333</f>
        <v>7571</v>
      </c>
      <c r="C43" s="23">
        <f>'[1]No. Hab por Edad.'!$M$333</f>
        <v>7523</v>
      </c>
      <c r="D43" s="24">
        <f t="shared" si="12"/>
        <v>15094</v>
      </c>
      <c r="E43" s="25">
        <f>'[1]No. Hab por Edad.'!$L$307</f>
        <v>7954</v>
      </c>
      <c r="F43" s="26">
        <f>'[1]No. Hab por Edad.'!$M$307</f>
        <v>7896</v>
      </c>
      <c r="G43" s="24">
        <f>SUM('No. Hab por edad'!$E43:$F43)</f>
        <v>15850</v>
      </c>
      <c r="H43" s="25">
        <f>'[1]No. Hab por Edad.'!$L$281</f>
        <v>8451</v>
      </c>
      <c r="I43" s="26">
        <f>'[1]No. Hab por Edad.'!$M$281</f>
        <v>8419</v>
      </c>
      <c r="J43" s="24">
        <f>SUM('No. Hab por edad'!$H43:$I43)</f>
        <v>16870</v>
      </c>
      <c r="K43" s="25">
        <f>'[1]No. Hab por Edad.'!$L$255</f>
        <v>8991</v>
      </c>
      <c r="L43" s="26">
        <f>'[1]No. Hab por Edad.'!$M$255</f>
        <v>9006</v>
      </c>
      <c r="M43" s="24">
        <f>SUM('No. Hab por edad'!$K43:$L43)</f>
        <v>17997</v>
      </c>
      <c r="N43" s="25">
        <f>'[1]No. Hab por Edad.'!$L$229</f>
        <v>9482</v>
      </c>
      <c r="O43" s="26">
        <f>'[1]No. Hab por Edad.'!$M$229</f>
        <v>9555</v>
      </c>
      <c r="P43" s="24">
        <f>SUM('No. Hab por edad'!$N43:$O43)</f>
        <v>19037</v>
      </c>
      <c r="Q43" s="25">
        <f>'[1]No. Hab por Edad.'!$L$203</f>
        <v>9893</v>
      </c>
      <c r="R43" s="26">
        <f>'[1]No. Hab por Edad.'!$M$203</f>
        <v>10007</v>
      </c>
      <c r="S43" s="27">
        <f>SUM('No. Hab por edad'!$Q43:$R43)</f>
        <v>19900</v>
      </c>
      <c r="T43" s="25">
        <f>'[1]No. Hab por Edad.'!$L$177</f>
        <v>10214</v>
      </c>
      <c r="U43" s="26">
        <f>'[1]No. Hab por Edad.'!$M$177</f>
        <v>10359</v>
      </c>
      <c r="V43" s="24">
        <f>SUM('No. Hab por edad'!$T43:$U43)</f>
        <v>20573</v>
      </c>
      <c r="W43" s="25">
        <f>'[1]No. Hab por Edad.'!$L$151</f>
        <v>10461</v>
      </c>
      <c r="X43" s="26">
        <f>'[1]No. Hab por Edad.'!$M$151</f>
        <v>10615</v>
      </c>
      <c r="Y43" s="24">
        <f>SUM('No. Hab por edad'!$W43:$X43)</f>
        <v>21076</v>
      </c>
      <c r="Z43" s="25">
        <f>'[1]No. Hab por Edad.'!$L$124</f>
        <v>11462</v>
      </c>
      <c r="AA43" s="26">
        <f>'[1]No. Hab por Edad.'!$M$124</f>
        <v>12130</v>
      </c>
      <c r="AB43" s="24">
        <f>SUM('No. Hab por edad'!$Z43:$AA43)</f>
        <v>23592</v>
      </c>
      <c r="AC43" s="63">
        <v>11826</v>
      </c>
      <c r="AD43" s="64">
        <v>12601</v>
      </c>
      <c r="AE43" s="17">
        <f t="shared" si="13"/>
        <v>24427</v>
      </c>
      <c r="AF43" s="25">
        <f>'[1]No. Hab por Edad.'!$L$94</f>
        <v>361</v>
      </c>
      <c r="AG43" s="26">
        <f>'[1]No. Hab por Edad.'!$M$94</f>
        <v>348</v>
      </c>
      <c r="AH43" s="24">
        <f>SUM('No. Hab por edad'!$AF43:$AG43)</f>
        <v>709</v>
      </c>
      <c r="AI43" s="25">
        <v>12424</v>
      </c>
      <c r="AJ43" s="26">
        <v>13395</v>
      </c>
      <c r="AK43" s="17">
        <f t="shared" si="14"/>
        <v>25819</v>
      </c>
    </row>
    <row r="44" spans="1:45" ht="15.75" x14ac:dyDescent="0.25">
      <c r="A44" s="30" t="s">
        <v>23</v>
      </c>
      <c r="B44" s="22">
        <f>'[1]No. Hab por Edad.'!$I$333</f>
        <v>6251</v>
      </c>
      <c r="C44" s="23">
        <f>'[1]No. Hab por Edad.'!$J$333</f>
        <v>6654</v>
      </c>
      <c r="D44" s="24">
        <f t="shared" si="12"/>
        <v>12905</v>
      </c>
      <c r="E44" s="25">
        <f>'[1]No. Hab por Edad.'!$I$307</f>
        <v>6226</v>
      </c>
      <c r="F44" s="26">
        <f>'[1]No. Hab por Edad.'!$J$307</f>
        <v>6526</v>
      </c>
      <c r="G44" s="24">
        <f>SUM('No. Hab por edad'!$E44:$F44)</f>
        <v>12752</v>
      </c>
      <c r="H44" s="25">
        <f>'[1]No. Hab por Edad.'!$I$281</f>
        <v>6185</v>
      </c>
      <c r="I44" s="26">
        <f>'[1]No. Hab por Edad.'!$J$281</f>
        <v>6371</v>
      </c>
      <c r="J44" s="24">
        <f>SUM('No. Hab por edad'!$H44:$I44)</f>
        <v>12556</v>
      </c>
      <c r="K44" s="25">
        <f>'[1]No. Hab por Edad.'!$I$255</f>
        <v>6242</v>
      </c>
      <c r="L44" s="26">
        <f>'[1]No. Hab por Edad.'!$J$255</f>
        <v>6324</v>
      </c>
      <c r="M44" s="24">
        <f>SUM('No. Hab por edad'!$K44:$L44)</f>
        <v>12566</v>
      </c>
      <c r="N44" s="25">
        <f>'[1]No. Hab por Edad.'!$I$229</f>
        <v>6439</v>
      </c>
      <c r="O44" s="26">
        <f>'[1]No. Hab por Edad.'!$J$229</f>
        <v>6450</v>
      </c>
      <c r="P44" s="24">
        <f>SUM('No. Hab por edad'!$N44:$O44)</f>
        <v>12889</v>
      </c>
      <c r="Q44" s="25">
        <f>'[1]No. Hab por Edad.'!$I$203</f>
        <v>6766</v>
      </c>
      <c r="R44" s="26">
        <f>'[1]No. Hab por Edad.'!$J$203</f>
        <v>6759</v>
      </c>
      <c r="S44" s="27">
        <f>SUM('No. Hab por edad'!$Q44:$R44)</f>
        <v>13525</v>
      </c>
      <c r="T44" s="25">
        <f>'[1]No. Hab por Edad.'!$I$177</f>
        <v>7181</v>
      </c>
      <c r="U44" s="26">
        <f>'[1]No. Hab por Edad.'!$J$177</f>
        <v>7194</v>
      </c>
      <c r="V44" s="24">
        <f>SUM('No. Hab por edad'!$T44:$U44)</f>
        <v>14375</v>
      </c>
      <c r="W44" s="25">
        <f>'[1]No. Hab por Edad.'!$I$151</f>
        <v>7668</v>
      </c>
      <c r="X44" s="26">
        <f>'[1]No. Hab por Edad.'!$J$151</f>
        <v>7714</v>
      </c>
      <c r="Y44" s="24">
        <f>SUM('No. Hab por edad'!$W44:$X44)</f>
        <v>15382</v>
      </c>
      <c r="Z44" s="25">
        <f>'[1]No. Hab por Edad.'!$I$124</f>
        <v>8286</v>
      </c>
      <c r="AA44" s="26">
        <f>'[1]No. Hab por Edad.'!$J$124</f>
        <v>8626</v>
      </c>
      <c r="AB44" s="24">
        <f>SUM('No. Hab por edad'!$Z44:$AA44)</f>
        <v>16912</v>
      </c>
      <c r="AC44" s="63">
        <v>8698</v>
      </c>
      <c r="AD44" s="64">
        <v>9136</v>
      </c>
      <c r="AE44" s="17">
        <f t="shared" si="13"/>
        <v>17834</v>
      </c>
      <c r="AF44" s="25">
        <f>'[1]No. Hab por Edad.'!$I$94</f>
        <v>256</v>
      </c>
      <c r="AG44" s="26">
        <f>'[1]No. Hab por Edad.'!$J$94</f>
        <v>243</v>
      </c>
      <c r="AH44" s="24">
        <f>SUM('No. Hab por edad'!$AF44:$AG44)</f>
        <v>499</v>
      </c>
      <c r="AI44" s="25">
        <v>9551</v>
      </c>
      <c r="AJ44" s="26">
        <v>10227</v>
      </c>
      <c r="AK44" s="17">
        <f t="shared" si="14"/>
        <v>19778</v>
      </c>
    </row>
    <row r="45" spans="1:45" ht="15.75" x14ac:dyDescent="0.25">
      <c r="A45" s="30" t="s">
        <v>24</v>
      </c>
      <c r="B45" s="22">
        <f>'[1]No. Hab por Edad.'!$F$333</f>
        <v>4239</v>
      </c>
      <c r="C45" s="23">
        <f>'[1]No. Hab por Edad.'!$G$333</f>
        <v>4538</v>
      </c>
      <c r="D45" s="24">
        <f t="shared" si="12"/>
        <v>8777</v>
      </c>
      <c r="E45" s="25">
        <f>'[1]No. Hab por Edad.'!$F$307</f>
        <v>4614</v>
      </c>
      <c r="F45" s="26">
        <f>'[1]No. Hab por Edad.'!$G$307</f>
        <v>5029</v>
      </c>
      <c r="G45" s="24">
        <f>SUM('No. Hab por edad'!$E45:$F45)</f>
        <v>9643</v>
      </c>
      <c r="H45" s="25">
        <f>'[1]No. Hab por Edad.'!$F$281</f>
        <v>4954</v>
      </c>
      <c r="I45" s="26">
        <f>'[1]No. Hab por Edad.'!$G$281</f>
        <v>5460</v>
      </c>
      <c r="J45" s="24">
        <f>SUM('No. Hab por edad'!$H45:$I45)</f>
        <v>10414</v>
      </c>
      <c r="K45" s="25">
        <f>'[1]No. Hab por Edad.'!$F$255</f>
        <v>5169</v>
      </c>
      <c r="L45" s="26">
        <f>'[1]No. Hab por Edad.'!$G$255</f>
        <v>5703</v>
      </c>
      <c r="M45" s="24">
        <f>SUM('No. Hab por edad'!$K45:$L45)</f>
        <v>10872</v>
      </c>
      <c r="N45" s="25">
        <f>'[1]No. Hab por Edad.'!$F$229</f>
        <v>5248</v>
      </c>
      <c r="O45" s="26">
        <f>'[1]No. Hab por Edad.'!$G$229</f>
        <v>5758</v>
      </c>
      <c r="P45" s="24">
        <f>SUM('No. Hab por edad'!$N45:$O45)</f>
        <v>11006</v>
      </c>
      <c r="Q45" s="25">
        <f>'[1]No. Hab por Edad.'!$F$203</f>
        <v>5204</v>
      </c>
      <c r="R45" s="26">
        <f>'[1]No. Hab por Edad.'!$G$203</f>
        <v>5632</v>
      </c>
      <c r="S45" s="27">
        <f>SUM('No. Hab por edad'!$Q45:$R45)</f>
        <v>10836</v>
      </c>
      <c r="T45" s="25">
        <f>'[1]No. Hab por Edad.'!$F$177</f>
        <v>5307</v>
      </c>
      <c r="U45" s="26">
        <f>'[1]No. Hab por Edad.'!$G$177</f>
        <v>5701</v>
      </c>
      <c r="V45" s="24">
        <f>SUM('No. Hab por edad'!$T45:$U45)</f>
        <v>11008</v>
      </c>
      <c r="W45" s="25">
        <f>'[1]No. Hab por Edad.'!$F$151</f>
        <v>5291</v>
      </c>
      <c r="X45" s="26">
        <f>'[1]No. Hab por Edad.'!$G$151</f>
        <v>5601</v>
      </c>
      <c r="Y45" s="24">
        <f>SUM('No. Hab por edad'!$W45:$X45)</f>
        <v>10892</v>
      </c>
      <c r="Z45" s="25">
        <f>'[1]No. Hab por Edad.'!$F$124</f>
        <v>5617</v>
      </c>
      <c r="AA45" s="26">
        <f>'[1]No. Hab por Edad.'!$G$124</f>
        <v>5887</v>
      </c>
      <c r="AB45" s="24">
        <f>SUM('No. Hab por edad'!$Z45:$AA45)</f>
        <v>11504</v>
      </c>
      <c r="AC45" s="63">
        <v>5863</v>
      </c>
      <c r="AD45" s="64">
        <v>6200</v>
      </c>
      <c r="AE45" s="17">
        <f t="shared" si="13"/>
        <v>12063</v>
      </c>
      <c r="AF45" s="25">
        <f>'[1]No. Hab por Edad.'!$F$94</f>
        <v>177</v>
      </c>
      <c r="AG45" s="26">
        <f>'[1]No. Hab por Edad.'!$G$94</f>
        <v>152</v>
      </c>
      <c r="AH45" s="24">
        <f>SUM('No. Hab por edad'!$AF45:$AG45)</f>
        <v>329</v>
      </c>
      <c r="AI45" s="25">
        <v>6368</v>
      </c>
      <c r="AJ45" s="26">
        <v>6846</v>
      </c>
      <c r="AK45" s="17">
        <f t="shared" si="14"/>
        <v>13214</v>
      </c>
    </row>
    <row r="46" spans="1:45" ht="16.5" thickBot="1" x14ac:dyDescent="0.3">
      <c r="A46" s="31" t="s">
        <v>25</v>
      </c>
      <c r="B46" s="32">
        <f>'[1]No. Hab por Edad.'!$C$333</f>
        <v>4589</v>
      </c>
      <c r="C46" s="33">
        <f>'[1]No. Hab por Edad.'!$D$333</f>
        <v>5484</v>
      </c>
      <c r="D46" s="34">
        <f t="shared" si="12"/>
        <v>10073</v>
      </c>
      <c r="E46" s="35">
        <f>'[1]No. Hab por Edad.'!$C$307</f>
        <v>4661</v>
      </c>
      <c r="F46" s="36">
        <f>'[1]No. Hab por Edad.'!$D$307</f>
        <v>5603</v>
      </c>
      <c r="G46" s="34">
        <f>SUM('No. Hab por edad'!$E46:$F46)</f>
        <v>10264</v>
      </c>
      <c r="H46" s="35">
        <f>'[1]No. Hab por Edad.'!$C$281</f>
        <v>4728</v>
      </c>
      <c r="I46" s="36">
        <f>'[1]No. Hab por Edad.'!$D$281</f>
        <v>5717</v>
      </c>
      <c r="J46" s="34">
        <f>SUM('No. Hab por edad'!$H46:$I46)</f>
        <v>10445</v>
      </c>
      <c r="K46" s="35">
        <f>'[1]No. Hab por Edad.'!$C$255</f>
        <v>4802</v>
      </c>
      <c r="L46" s="36">
        <f>'[1]No. Hab por Edad.'!$D$255</f>
        <v>5835</v>
      </c>
      <c r="M46" s="34">
        <f>SUM('No. Hab por edad'!$K46:$L46)</f>
        <v>10637</v>
      </c>
      <c r="N46" s="35">
        <f>'[1]No. Hab por Edad.'!$C$229</f>
        <v>4887</v>
      </c>
      <c r="O46" s="36">
        <f>'[1]No. Hab por Edad.'!$D$229</f>
        <v>5963</v>
      </c>
      <c r="P46" s="34">
        <f>SUM('No. Hab por edad'!$N46:$O46)</f>
        <v>10850</v>
      </c>
      <c r="Q46" s="35">
        <f>'[1]No. Hab por Edad.'!$C$203</f>
        <v>4986</v>
      </c>
      <c r="R46" s="36">
        <f>'[1]No. Hab por Edad.'!$D$203</f>
        <v>6100</v>
      </c>
      <c r="S46" s="37">
        <f>SUM('No. Hab por edad'!$Q46:$R46)</f>
        <v>11086</v>
      </c>
      <c r="T46" s="35">
        <f>'[1]No. Hab por Edad.'!$C$177</f>
        <v>5101</v>
      </c>
      <c r="U46" s="36">
        <f>'[1]No. Hab por Edad.'!$D$177</f>
        <v>6250</v>
      </c>
      <c r="V46" s="34">
        <f>SUM('No. Hab por edad'!$T46:$U46)</f>
        <v>11351</v>
      </c>
      <c r="W46" s="35">
        <f>'[1]No. Hab por Edad.'!$C$151</f>
        <v>5238</v>
      </c>
      <c r="X46" s="36">
        <f>'[1]No. Hab por Edad.'!$D$151</f>
        <v>6420</v>
      </c>
      <c r="Y46" s="34">
        <f>SUM('No. Hab por edad'!$W46:$X46)</f>
        <v>11658</v>
      </c>
      <c r="Z46" s="35">
        <f>'[1]No. Hab por Edad.'!$C$124</f>
        <v>7526</v>
      </c>
      <c r="AA46" s="36">
        <f>'[1]No. Hab por Edad.'!$D$124</f>
        <v>8270</v>
      </c>
      <c r="AB46" s="34">
        <f>SUM('No. Hab por edad'!$Z46:$AA46)</f>
        <v>15796</v>
      </c>
      <c r="AC46" s="63">
        <v>7730</v>
      </c>
      <c r="AD46" s="64">
        <v>8545</v>
      </c>
      <c r="AE46" s="17">
        <f t="shared" si="13"/>
        <v>16275</v>
      </c>
      <c r="AF46" s="35">
        <f>'[1]No. Hab por Edad.'!$C$94</f>
        <v>215</v>
      </c>
      <c r="AG46" s="36">
        <f>'[1]No. Hab por Edad.'!$D$94</f>
        <v>219</v>
      </c>
      <c r="AH46" s="34">
        <f>SUM('No. Hab por edad'!$AF46:$AG46)</f>
        <v>434</v>
      </c>
      <c r="AI46" s="35">
        <v>8176</v>
      </c>
      <c r="AJ46" s="36">
        <v>9159</v>
      </c>
      <c r="AK46" s="17">
        <f t="shared" si="14"/>
        <v>17335</v>
      </c>
    </row>
    <row r="47" spans="1:45" ht="16.5" thickBot="1" x14ac:dyDescent="0.3">
      <c r="A47" s="38" t="s">
        <v>26</v>
      </c>
      <c r="B47" s="39">
        <f>SUBTOTAL(109,B30:B46)</f>
        <v>362236</v>
      </c>
      <c r="C47" s="39">
        <f>SUBTOTAL(109,C30:C46)</f>
        <v>356473</v>
      </c>
      <c r="D47" s="40">
        <f>SUBTOTAL(109,'No. Hab por edad'!$D$30:$D$46)</f>
        <v>718709</v>
      </c>
      <c r="E47" s="124">
        <f t="shared" ref="E47:U47" si="15">SUM(E30:E46)</f>
        <v>366122</v>
      </c>
      <c r="F47" s="124">
        <f t="shared" si="15"/>
        <v>360096</v>
      </c>
      <c r="G47" s="124">
        <f t="shared" si="15"/>
        <v>726218</v>
      </c>
      <c r="H47" s="43">
        <f t="shared" si="15"/>
        <v>370002</v>
      </c>
      <c r="I47" s="43">
        <f t="shared" si="15"/>
        <v>363778</v>
      </c>
      <c r="J47" s="43">
        <f t="shared" si="15"/>
        <v>733780</v>
      </c>
      <c r="K47" s="125">
        <f t="shared" si="15"/>
        <v>373907</v>
      </c>
      <c r="L47" s="125">
        <f t="shared" si="15"/>
        <v>367477</v>
      </c>
      <c r="M47" s="125">
        <f t="shared" si="15"/>
        <v>741384</v>
      </c>
      <c r="N47" s="44">
        <f t="shared" si="15"/>
        <v>377871</v>
      </c>
      <c r="O47" s="44">
        <f t="shared" si="15"/>
        <v>371215</v>
      </c>
      <c r="P47" s="44">
        <f t="shared" si="15"/>
        <v>749086</v>
      </c>
      <c r="Q47" s="44">
        <f t="shared" si="15"/>
        <v>381824</v>
      </c>
      <c r="R47" s="44">
        <f t="shared" si="15"/>
        <v>374996</v>
      </c>
      <c r="S47" s="44">
        <f t="shared" si="15"/>
        <v>756820</v>
      </c>
      <c r="T47" s="45">
        <f t="shared" si="15"/>
        <v>385787</v>
      </c>
      <c r="U47" s="45">
        <f t="shared" si="15"/>
        <v>378837</v>
      </c>
      <c r="V47" s="45">
        <f t="shared" ref="V47:AH47" si="16">SUM(V30:V46)</f>
        <v>764624</v>
      </c>
      <c r="W47" s="45">
        <f t="shared" si="16"/>
        <v>389802</v>
      </c>
      <c r="X47" s="45">
        <f t="shared" si="16"/>
        <v>382721</v>
      </c>
      <c r="Y47" s="45">
        <f t="shared" si="16"/>
        <v>772523</v>
      </c>
      <c r="Z47" s="45">
        <f t="shared" si="16"/>
        <v>397617</v>
      </c>
      <c r="AA47" s="45">
        <f t="shared" si="16"/>
        <v>397659</v>
      </c>
      <c r="AB47" s="45">
        <f t="shared" si="16"/>
        <v>795276</v>
      </c>
      <c r="AC47" s="45">
        <f t="shared" si="16"/>
        <v>407812</v>
      </c>
      <c r="AD47" s="45">
        <f t="shared" si="16"/>
        <v>408762</v>
      </c>
      <c r="AE47" s="45">
        <f t="shared" si="16"/>
        <v>816574</v>
      </c>
      <c r="AF47" s="45">
        <f t="shared" si="16"/>
        <v>9548</v>
      </c>
      <c r="AG47" s="45">
        <f t="shared" si="16"/>
        <v>9372</v>
      </c>
      <c r="AH47" s="45">
        <f t="shared" si="16"/>
        <v>18920</v>
      </c>
      <c r="AI47" s="44">
        <f>SUM(AI30:AI46)</f>
        <v>421908</v>
      </c>
      <c r="AJ47" s="41">
        <f>SUM(AJ30:AJ46)</f>
        <v>424246</v>
      </c>
      <c r="AK47" s="42">
        <f>SUM(AK30:AK46)</f>
        <v>846154</v>
      </c>
    </row>
    <row r="48" spans="1:45" s="46" customFormat="1" ht="16.5" customHeight="1" x14ac:dyDescent="0.25">
      <c r="A48" s="491" t="s">
        <v>4</v>
      </c>
      <c r="B48" s="491"/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491"/>
      <c r="S48" s="491"/>
      <c r="T48" s="491"/>
      <c r="U48" s="491"/>
      <c r="V48" s="491"/>
      <c r="W48" s="491"/>
      <c r="X48" s="491"/>
      <c r="Y48" s="491"/>
      <c r="Z48" s="491"/>
      <c r="AA48" s="491"/>
      <c r="AB48" s="491"/>
      <c r="AC48" s="491"/>
      <c r="AD48" s="491"/>
      <c r="AE48" s="491"/>
      <c r="AF48" s="491"/>
      <c r="AG48" s="491"/>
      <c r="AH48" s="491"/>
      <c r="AI48" s="491"/>
      <c r="AJ48" s="491"/>
      <c r="AK48" s="491"/>
      <c r="AL48" s="491"/>
      <c r="AM48" s="491"/>
      <c r="AN48" s="491"/>
      <c r="AO48" s="491"/>
      <c r="AP48" s="491"/>
      <c r="AQ48" s="491"/>
      <c r="AR48" s="491"/>
      <c r="AS48" s="491"/>
    </row>
    <row r="49" spans="1:45" s="46" customFormat="1" ht="24.75" customHeight="1" x14ac:dyDescent="0.25">
      <c r="A49" s="480" t="s">
        <v>5</v>
      </c>
      <c r="B49" s="480"/>
      <c r="C49" s="480"/>
      <c r="D49" s="480"/>
      <c r="E49" s="480"/>
      <c r="F49" s="480"/>
      <c r="G49" s="480"/>
      <c r="H49" s="480"/>
      <c r="I49" s="480"/>
      <c r="J49" s="480"/>
      <c r="K49" s="480"/>
      <c r="L49" s="480"/>
      <c r="M49" s="480"/>
      <c r="N49" s="480"/>
      <c r="O49" s="480"/>
      <c r="P49" s="480"/>
      <c r="Q49" s="480"/>
      <c r="R49" s="480"/>
      <c r="S49" s="480"/>
      <c r="T49" s="480"/>
      <c r="U49" s="480"/>
      <c r="V49" s="480"/>
      <c r="W49" s="480"/>
      <c r="X49" s="480"/>
      <c r="Y49" s="480"/>
      <c r="Z49" s="480"/>
      <c r="AA49" s="480"/>
      <c r="AB49" s="480"/>
      <c r="AC49" s="480"/>
      <c r="AD49" s="480"/>
      <c r="AE49" s="480"/>
      <c r="AF49" s="480"/>
      <c r="AG49" s="480"/>
      <c r="AH49" s="480"/>
      <c r="AI49" s="480"/>
      <c r="AJ49" s="480"/>
      <c r="AK49" s="480"/>
      <c r="AL49" s="480"/>
      <c r="AM49" s="480"/>
      <c r="AN49" s="480"/>
      <c r="AO49" s="480"/>
      <c r="AP49" s="480"/>
      <c r="AQ49" s="480"/>
      <c r="AR49" s="480"/>
      <c r="AS49" s="480"/>
    </row>
    <row r="51" spans="1:45" x14ac:dyDescent="0.25">
      <c r="AN51" s="61"/>
      <c r="AO51" s="61"/>
      <c r="AP51" s="61"/>
    </row>
    <row r="52" spans="1:45" x14ac:dyDescent="0.25">
      <c r="AN52" s="61"/>
      <c r="AO52" s="61"/>
      <c r="AP52" s="61"/>
    </row>
    <row r="53" spans="1:45" x14ac:dyDescent="0.25">
      <c r="AN53" s="61"/>
      <c r="AO53" s="61"/>
      <c r="AP53" s="61"/>
    </row>
    <row r="54" spans="1:45" x14ac:dyDescent="0.25">
      <c r="AN54" s="61"/>
      <c r="AO54" s="61"/>
      <c r="AP54" s="61"/>
    </row>
    <row r="55" spans="1:45" x14ac:dyDescent="0.25">
      <c r="AN55" s="61"/>
      <c r="AO55" s="61"/>
      <c r="AP55" s="61"/>
    </row>
    <row r="56" spans="1:45" x14ac:dyDescent="0.25">
      <c r="AN56" s="61"/>
      <c r="AO56" s="61"/>
      <c r="AP56" s="61"/>
    </row>
    <row r="57" spans="1:45" x14ac:dyDescent="0.25">
      <c r="AN57" s="61"/>
      <c r="AO57" s="61"/>
      <c r="AP57" s="61"/>
    </row>
    <row r="58" spans="1:45" x14ac:dyDescent="0.25">
      <c r="AN58" s="61"/>
      <c r="AO58" s="61"/>
      <c r="AP58" s="61"/>
    </row>
    <row r="59" spans="1:45" x14ac:dyDescent="0.25">
      <c r="AN59" s="61"/>
      <c r="AO59" s="61"/>
      <c r="AP59" s="61"/>
    </row>
    <row r="60" spans="1:45" x14ac:dyDescent="0.25">
      <c r="AN60" s="61"/>
      <c r="AO60" s="61"/>
      <c r="AP60" s="61"/>
    </row>
    <row r="61" spans="1:45" x14ac:dyDescent="0.25">
      <c r="AN61" s="61"/>
      <c r="AO61" s="61"/>
      <c r="AP61" s="61"/>
    </row>
    <row r="62" spans="1:45" x14ac:dyDescent="0.25">
      <c r="AN62" s="61"/>
      <c r="AO62" s="61"/>
      <c r="AP62" s="61"/>
    </row>
    <row r="63" spans="1:45" x14ac:dyDescent="0.25">
      <c r="AN63" s="61"/>
      <c r="AO63" s="61"/>
      <c r="AP63" s="61"/>
    </row>
    <row r="64" spans="1:45" x14ac:dyDescent="0.25">
      <c r="AN64" s="61"/>
      <c r="AO64" s="61"/>
      <c r="AP64" s="61"/>
    </row>
    <row r="65" spans="40:42" x14ac:dyDescent="0.25">
      <c r="AN65" s="61"/>
      <c r="AO65" s="61"/>
      <c r="AP65" s="61"/>
    </row>
    <row r="66" spans="40:42" x14ac:dyDescent="0.25">
      <c r="AN66" s="61"/>
      <c r="AO66" s="61"/>
      <c r="AP66" s="61"/>
    </row>
    <row r="67" spans="40:42" x14ac:dyDescent="0.25">
      <c r="AN67" s="61"/>
      <c r="AO67" s="61"/>
      <c r="AP67" s="61"/>
    </row>
    <row r="68" spans="40:42" x14ac:dyDescent="0.25">
      <c r="AN68" s="62"/>
      <c r="AO68" s="62"/>
      <c r="AP68" s="62"/>
    </row>
  </sheetData>
  <mergeCells count="19">
    <mergeCell ref="A49:AS49"/>
    <mergeCell ref="A4:X4"/>
    <mergeCell ref="N28:P28"/>
    <mergeCell ref="Q28:S28"/>
    <mergeCell ref="B28:D28"/>
    <mergeCell ref="E28:G28"/>
    <mergeCell ref="H28:J28"/>
    <mergeCell ref="A24:AS24"/>
    <mergeCell ref="A25:AS25"/>
    <mergeCell ref="A48:AS48"/>
    <mergeCell ref="T28:V28"/>
    <mergeCell ref="W28:Y28"/>
    <mergeCell ref="Z28:AB28"/>
    <mergeCell ref="AC28:AE28"/>
    <mergeCell ref="A1:T1"/>
    <mergeCell ref="A2:T2"/>
    <mergeCell ref="AF28:AH28"/>
    <mergeCell ref="AI28:AK28"/>
    <mergeCell ref="A27:N27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C7BC0"/>
  </sheetPr>
  <dimension ref="A1:J28"/>
  <sheetViews>
    <sheetView showGridLines="0" zoomScale="120" zoomScaleNormal="120" workbookViewId="0">
      <selection activeCell="K13" sqref="K13"/>
    </sheetView>
  </sheetViews>
  <sheetFormatPr baseColWidth="10" defaultRowHeight="15" x14ac:dyDescent="0.25"/>
  <cols>
    <col min="1" max="1" width="18.140625" customWidth="1"/>
    <col min="2" max="3" width="8.42578125" bestFit="1" customWidth="1"/>
    <col min="4" max="4" width="10" customWidth="1"/>
    <col min="5" max="6" width="8.42578125" bestFit="1" customWidth="1"/>
    <col min="7" max="7" width="10.5703125" bestFit="1" customWidth="1"/>
    <col min="8" max="9" width="8.42578125" bestFit="1" customWidth="1"/>
    <col min="10" max="10" width="10.5703125" bestFit="1" customWidth="1"/>
  </cols>
  <sheetData>
    <row r="1" spans="1:10" ht="15.75" customHeight="1" x14ac:dyDescent="0.25">
      <c r="A1" s="530" t="s">
        <v>133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0" ht="15" customHeight="1" x14ac:dyDescent="0.2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4" spans="1:10" ht="31.5" x14ac:dyDescent="0.25">
      <c r="A4" s="462" t="s">
        <v>33</v>
      </c>
      <c r="B4" s="462">
        <v>2011</v>
      </c>
      <c r="C4" s="462">
        <v>2014</v>
      </c>
      <c r="D4" s="463" t="s">
        <v>294</v>
      </c>
      <c r="E4" s="462">
        <v>2015</v>
      </c>
      <c r="F4" s="462">
        <v>2016</v>
      </c>
      <c r="G4" s="463" t="s">
        <v>295</v>
      </c>
      <c r="H4" s="462">
        <v>2018</v>
      </c>
      <c r="I4" s="462">
        <v>2019</v>
      </c>
      <c r="J4" s="463" t="s">
        <v>296</v>
      </c>
    </row>
    <row r="5" spans="1:10" x14ac:dyDescent="0.25">
      <c r="A5" s="464" t="s">
        <v>115</v>
      </c>
      <c r="B5" s="465">
        <v>3871</v>
      </c>
      <c r="C5" s="465">
        <v>4329</v>
      </c>
      <c r="D5" s="466">
        <f>(C5-B5)/B5</f>
        <v>0.11831568070266081</v>
      </c>
      <c r="E5" s="465">
        <v>4322</v>
      </c>
      <c r="F5" s="465">
        <v>4403</v>
      </c>
      <c r="G5" s="466">
        <f>(F5-E5)/E5</f>
        <v>1.8741323461360482E-2</v>
      </c>
      <c r="H5" s="465">
        <v>4495</v>
      </c>
      <c r="I5" s="465">
        <v>4602</v>
      </c>
      <c r="J5" s="466">
        <f>(I5-H5)/H5</f>
        <v>2.3804226918798667E-2</v>
      </c>
    </row>
    <row r="6" spans="1:10" x14ac:dyDescent="0.25">
      <c r="A6" s="464" t="s">
        <v>92</v>
      </c>
      <c r="B6" s="465">
        <v>5468</v>
      </c>
      <c r="C6" s="465">
        <v>6329</v>
      </c>
      <c r="D6" s="466">
        <f t="shared" ref="D6:D25" si="0">(C6-B6)/B6</f>
        <v>0.15746159473299196</v>
      </c>
      <c r="E6" s="465">
        <v>6688</v>
      </c>
      <c r="F6" s="465">
        <v>6755</v>
      </c>
      <c r="G6" s="466">
        <f t="shared" ref="G6:G25" si="1">(F6-E6)/E6</f>
        <v>1.0017942583732058E-2</v>
      </c>
      <c r="H6" s="465">
        <v>7210</v>
      </c>
      <c r="I6" s="465">
        <v>7938</v>
      </c>
      <c r="J6" s="466">
        <f t="shared" ref="J6:J25" si="2">(I6-H6)/H6</f>
        <v>0.10097087378640776</v>
      </c>
    </row>
    <row r="7" spans="1:10" x14ac:dyDescent="0.25">
      <c r="A7" s="464" t="s">
        <v>116</v>
      </c>
      <c r="B7" s="465">
        <v>43059</v>
      </c>
      <c r="C7" s="465">
        <v>44063</v>
      </c>
      <c r="D7" s="466">
        <f t="shared" si="0"/>
        <v>2.3316844329872966E-2</v>
      </c>
      <c r="E7" s="465">
        <v>45056</v>
      </c>
      <c r="F7" s="465">
        <v>45886</v>
      </c>
      <c r="G7" s="466">
        <f t="shared" si="1"/>
        <v>1.8421519886363636E-2</v>
      </c>
      <c r="H7" s="465">
        <v>46819</v>
      </c>
      <c r="I7" s="465">
        <v>48161</v>
      </c>
      <c r="J7" s="466">
        <f t="shared" si="2"/>
        <v>2.8663576753027616E-2</v>
      </c>
    </row>
    <row r="8" spans="1:10" x14ac:dyDescent="0.25">
      <c r="A8" s="464" t="s">
        <v>94</v>
      </c>
      <c r="B8" s="465">
        <v>8601</v>
      </c>
      <c r="C8" s="465">
        <v>9568</v>
      </c>
      <c r="D8" s="466">
        <f t="shared" si="0"/>
        <v>0.1124287873503081</v>
      </c>
      <c r="E8" s="465">
        <v>10534</v>
      </c>
      <c r="F8" s="465">
        <v>10921</v>
      </c>
      <c r="G8" s="466">
        <f t="shared" si="1"/>
        <v>3.6738181127776721E-2</v>
      </c>
      <c r="H8" s="465">
        <v>11725</v>
      </c>
      <c r="I8" s="465">
        <v>12103</v>
      </c>
      <c r="J8" s="466">
        <f t="shared" si="2"/>
        <v>3.2238805970149255E-2</v>
      </c>
    </row>
    <row r="9" spans="1:10" x14ac:dyDescent="0.25">
      <c r="A9" s="464" t="s">
        <v>117</v>
      </c>
      <c r="B9" s="465">
        <v>6696</v>
      </c>
      <c r="C9" s="465">
        <v>7444</v>
      </c>
      <c r="D9" s="466">
        <f t="shared" si="0"/>
        <v>0.11170848267622462</v>
      </c>
      <c r="E9" s="465">
        <v>7616</v>
      </c>
      <c r="F9" s="465">
        <v>7694</v>
      </c>
      <c r="G9" s="466">
        <f t="shared" si="1"/>
        <v>1.0241596638655462E-2</v>
      </c>
      <c r="H9" s="465">
        <v>8151</v>
      </c>
      <c r="I9" s="465">
        <v>8632</v>
      </c>
      <c r="J9" s="466">
        <f t="shared" si="2"/>
        <v>5.9011164274322167E-2</v>
      </c>
    </row>
    <row r="10" spans="1:10" x14ac:dyDescent="0.25">
      <c r="A10" s="464" t="s">
        <v>118</v>
      </c>
      <c r="B10" s="465">
        <v>13424</v>
      </c>
      <c r="C10" s="465">
        <v>14499</v>
      </c>
      <c r="D10" s="466">
        <f t="shared" si="0"/>
        <v>8.0080452920143028E-2</v>
      </c>
      <c r="E10" s="465">
        <v>15452</v>
      </c>
      <c r="F10" s="465">
        <v>15770</v>
      </c>
      <c r="G10" s="466">
        <f t="shared" si="1"/>
        <v>2.0579860212270255E-2</v>
      </c>
      <c r="H10" s="465">
        <v>16454</v>
      </c>
      <c r="I10" s="465">
        <v>17287</v>
      </c>
      <c r="J10" s="466">
        <f t="shared" si="2"/>
        <v>5.0625987601798955E-2</v>
      </c>
    </row>
    <row r="11" spans="1:10" x14ac:dyDescent="0.25">
      <c r="A11" s="464" t="s">
        <v>119</v>
      </c>
      <c r="B11" s="465">
        <v>8244</v>
      </c>
      <c r="C11" s="465">
        <v>9096</v>
      </c>
      <c r="D11" s="466">
        <f t="shared" si="0"/>
        <v>0.10334788937409024</v>
      </c>
      <c r="E11" s="465">
        <v>9267</v>
      </c>
      <c r="F11" s="465">
        <v>9408</v>
      </c>
      <c r="G11" s="466">
        <f t="shared" si="1"/>
        <v>1.5215280025898349E-2</v>
      </c>
      <c r="H11" s="465">
        <v>9599</v>
      </c>
      <c r="I11" s="465">
        <v>10308</v>
      </c>
      <c r="J11" s="466">
        <f t="shared" si="2"/>
        <v>7.3861860610480265E-2</v>
      </c>
    </row>
    <row r="12" spans="1:10" x14ac:dyDescent="0.25">
      <c r="A12" s="464" t="s">
        <v>120</v>
      </c>
      <c r="B12" s="465">
        <v>14885</v>
      </c>
      <c r="C12" s="465">
        <v>16467</v>
      </c>
      <c r="D12" s="466">
        <f t="shared" si="0"/>
        <v>0.10628149143432986</v>
      </c>
      <c r="E12" s="465">
        <v>17341</v>
      </c>
      <c r="F12" s="465">
        <v>17591</v>
      </c>
      <c r="G12" s="466">
        <f t="shared" si="1"/>
        <v>1.4416700305634047E-2</v>
      </c>
      <c r="H12" s="465">
        <v>18140</v>
      </c>
      <c r="I12" s="465">
        <v>19064</v>
      </c>
      <c r="J12" s="466">
        <f t="shared" si="2"/>
        <v>5.0937155457552369E-2</v>
      </c>
    </row>
    <row r="13" spans="1:10" x14ac:dyDescent="0.25">
      <c r="A13" s="464" t="s">
        <v>121</v>
      </c>
      <c r="B13" s="465">
        <v>11032</v>
      </c>
      <c r="C13" s="465">
        <v>11915</v>
      </c>
      <c r="D13" s="466">
        <f t="shared" si="0"/>
        <v>8.0039883973894124E-2</v>
      </c>
      <c r="E13" s="465">
        <v>12433</v>
      </c>
      <c r="F13" s="465">
        <v>12813</v>
      </c>
      <c r="G13" s="466">
        <f t="shared" si="1"/>
        <v>3.0563822086383013E-2</v>
      </c>
      <c r="H13" s="465">
        <v>13367</v>
      </c>
      <c r="I13" s="465">
        <v>13850</v>
      </c>
      <c r="J13" s="466">
        <f t="shared" si="2"/>
        <v>3.6133762250317947E-2</v>
      </c>
    </row>
    <row r="14" spans="1:10" x14ac:dyDescent="0.25">
      <c r="A14" s="464" t="s">
        <v>122</v>
      </c>
      <c r="B14" s="465">
        <v>18296</v>
      </c>
      <c r="C14" s="465">
        <v>19366</v>
      </c>
      <c r="D14" s="466">
        <f t="shared" si="0"/>
        <v>5.8482728465238304E-2</v>
      </c>
      <c r="E14" s="465">
        <v>19880</v>
      </c>
      <c r="F14" s="465">
        <v>20135</v>
      </c>
      <c r="G14" s="466">
        <f t="shared" si="1"/>
        <v>1.2826961770623743E-2</v>
      </c>
      <c r="H14" s="465">
        <v>20750</v>
      </c>
      <c r="I14" s="465">
        <v>21780</v>
      </c>
      <c r="J14" s="466">
        <f t="shared" si="2"/>
        <v>4.963855421686747E-2</v>
      </c>
    </row>
    <row r="15" spans="1:10" x14ac:dyDescent="0.25">
      <c r="A15" s="464" t="s">
        <v>123</v>
      </c>
      <c r="B15" s="465">
        <v>8605</v>
      </c>
      <c r="C15" s="465">
        <v>9113</v>
      </c>
      <c r="D15" s="466">
        <f t="shared" si="0"/>
        <v>5.9035444509006392E-2</v>
      </c>
      <c r="E15" s="465">
        <v>9442</v>
      </c>
      <c r="F15" s="465">
        <v>9642</v>
      </c>
      <c r="G15" s="466">
        <f t="shared" si="1"/>
        <v>2.1181952976064393E-2</v>
      </c>
      <c r="H15" s="465">
        <v>10082</v>
      </c>
      <c r="I15" s="465">
        <v>11087</v>
      </c>
      <c r="J15" s="466">
        <f t="shared" si="2"/>
        <v>9.9682602658202737E-2</v>
      </c>
    </row>
    <row r="16" spans="1:10" x14ac:dyDescent="0.25">
      <c r="A16" s="464" t="s">
        <v>102</v>
      </c>
      <c r="B16" s="465">
        <v>26809</v>
      </c>
      <c r="C16" s="465">
        <v>28934</v>
      </c>
      <c r="D16" s="466">
        <f t="shared" si="0"/>
        <v>7.9264426125554857E-2</v>
      </c>
      <c r="E16" s="465">
        <v>30243</v>
      </c>
      <c r="F16" s="465">
        <v>30974</v>
      </c>
      <c r="G16" s="466">
        <f t="shared" si="1"/>
        <v>2.417088251826869E-2</v>
      </c>
      <c r="H16" s="465">
        <v>32043</v>
      </c>
      <c r="I16" s="465">
        <v>33377</v>
      </c>
      <c r="J16" s="466">
        <f t="shared" si="2"/>
        <v>4.1631557594482414E-2</v>
      </c>
    </row>
    <row r="17" spans="1:10" x14ac:dyDescent="0.25">
      <c r="A17" s="464" t="s">
        <v>124</v>
      </c>
      <c r="B17" s="465">
        <v>16774</v>
      </c>
      <c r="C17" s="465">
        <v>17778</v>
      </c>
      <c r="D17" s="466">
        <f t="shared" si="0"/>
        <v>5.9854536783116731E-2</v>
      </c>
      <c r="E17" s="465">
        <v>18316</v>
      </c>
      <c r="F17" s="465">
        <v>18505</v>
      </c>
      <c r="G17" s="466">
        <f t="shared" si="1"/>
        <v>1.0318846909805635E-2</v>
      </c>
      <c r="H17" s="465">
        <v>19238</v>
      </c>
      <c r="I17" s="465">
        <v>20584</v>
      </c>
      <c r="J17" s="466">
        <f t="shared" si="2"/>
        <v>6.99656928994698E-2</v>
      </c>
    </row>
    <row r="18" spans="1:10" x14ac:dyDescent="0.25">
      <c r="A18" s="464" t="s">
        <v>125</v>
      </c>
      <c r="B18" s="465">
        <v>9870</v>
      </c>
      <c r="C18" s="465">
        <v>10785</v>
      </c>
      <c r="D18" s="466">
        <f t="shared" si="0"/>
        <v>9.2705167173252279E-2</v>
      </c>
      <c r="E18" s="465">
        <v>11063</v>
      </c>
      <c r="F18" s="465">
        <v>11225</v>
      </c>
      <c r="G18" s="466">
        <f t="shared" si="1"/>
        <v>1.4643405947753773E-2</v>
      </c>
      <c r="H18" s="465">
        <v>11463</v>
      </c>
      <c r="I18" s="465">
        <v>11887</v>
      </c>
      <c r="J18" s="466">
        <f t="shared" si="2"/>
        <v>3.6988571927069704E-2</v>
      </c>
    </row>
    <row r="19" spans="1:10" x14ac:dyDescent="0.25">
      <c r="A19" s="464" t="s">
        <v>105</v>
      </c>
      <c r="B19" s="465">
        <v>23827</v>
      </c>
      <c r="C19" s="465">
        <v>24687</v>
      </c>
      <c r="D19" s="466">
        <f t="shared" si="0"/>
        <v>3.6093507365593656E-2</v>
      </c>
      <c r="E19" s="465">
        <v>25182</v>
      </c>
      <c r="F19" s="465">
        <v>25579</v>
      </c>
      <c r="G19" s="466">
        <f t="shared" si="1"/>
        <v>1.5765229131919627E-2</v>
      </c>
      <c r="H19" s="465">
        <v>26124</v>
      </c>
      <c r="I19" s="465">
        <v>26928</v>
      </c>
      <c r="J19" s="466">
        <f t="shared" si="2"/>
        <v>3.0776297657326597E-2</v>
      </c>
    </row>
    <row r="20" spans="1:10" x14ac:dyDescent="0.25">
      <c r="A20" s="464" t="s">
        <v>126</v>
      </c>
      <c r="B20" s="465">
        <v>37827</v>
      </c>
      <c r="C20" s="465">
        <v>39613</v>
      </c>
      <c r="D20" s="466">
        <f t="shared" si="0"/>
        <v>4.7214952282760993E-2</v>
      </c>
      <c r="E20" s="465">
        <v>41680</v>
      </c>
      <c r="F20" s="465">
        <v>42745</v>
      </c>
      <c r="G20" s="466">
        <f t="shared" si="1"/>
        <v>2.5551823416506719E-2</v>
      </c>
      <c r="H20" s="465">
        <v>43830</v>
      </c>
      <c r="I20" s="465">
        <v>45315</v>
      </c>
      <c r="J20" s="466">
        <f t="shared" si="2"/>
        <v>3.3880903490759756E-2</v>
      </c>
    </row>
    <row r="21" spans="1:10" x14ac:dyDescent="0.25">
      <c r="A21" s="464" t="s">
        <v>127</v>
      </c>
      <c r="B21" s="465">
        <v>37581</v>
      </c>
      <c r="C21" s="465">
        <v>39359</v>
      </c>
      <c r="D21" s="466">
        <f t="shared" si="0"/>
        <v>4.7311141268194037E-2</v>
      </c>
      <c r="E21" s="465">
        <v>40037</v>
      </c>
      <c r="F21" s="465">
        <v>40959</v>
      </c>
      <c r="G21" s="466">
        <f t="shared" si="1"/>
        <v>2.3028698453930116E-2</v>
      </c>
      <c r="H21" s="465">
        <v>42336</v>
      </c>
      <c r="I21" s="465">
        <v>43732</v>
      </c>
      <c r="J21" s="466">
        <f t="shared" si="2"/>
        <v>3.297430083144369E-2</v>
      </c>
    </row>
    <row r="22" spans="1:10" x14ac:dyDescent="0.25">
      <c r="A22" s="464" t="s">
        <v>128</v>
      </c>
      <c r="B22" s="465">
        <v>14441</v>
      </c>
      <c r="C22" s="465">
        <v>15596</v>
      </c>
      <c r="D22" s="466">
        <f t="shared" si="0"/>
        <v>7.9980610761027623E-2</v>
      </c>
      <c r="E22" s="465">
        <v>15993</v>
      </c>
      <c r="F22" s="465">
        <v>16284</v>
      </c>
      <c r="G22" s="466">
        <f t="shared" si="1"/>
        <v>1.8195460513974863E-2</v>
      </c>
      <c r="H22" s="465">
        <v>16509</v>
      </c>
      <c r="I22" s="465">
        <v>16767</v>
      </c>
      <c r="J22" s="466">
        <f t="shared" si="2"/>
        <v>1.5627839360348901E-2</v>
      </c>
    </row>
    <row r="23" spans="1:10" x14ac:dyDescent="0.25">
      <c r="A23" s="464" t="s">
        <v>109</v>
      </c>
      <c r="B23" s="465">
        <v>20105</v>
      </c>
      <c r="C23" s="465">
        <v>21796</v>
      </c>
      <c r="D23" s="466">
        <f t="shared" si="0"/>
        <v>8.4108430738622231E-2</v>
      </c>
      <c r="E23" s="465">
        <v>22338</v>
      </c>
      <c r="F23" s="465">
        <v>22816</v>
      </c>
      <c r="G23" s="466">
        <f t="shared" si="1"/>
        <v>2.1398513743396901E-2</v>
      </c>
      <c r="H23" s="465">
        <v>23215</v>
      </c>
      <c r="I23" s="465">
        <v>24248</v>
      </c>
      <c r="J23" s="466">
        <f t="shared" si="2"/>
        <v>4.4497092397157011E-2</v>
      </c>
    </row>
    <row r="24" spans="1:10" x14ac:dyDescent="0.25">
      <c r="A24" s="464" t="s">
        <v>129</v>
      </c>
      <c r="B24" s="465">
        <v>176843</v>
      </c>
      <c r="C24" s="465">
        <v>184062</v>
      </c>
      <c r="D24" s="466">
        <f t="shared" si="0"/>
        <v>4.0821519653025565E-2</v>
      </c>
      <c r="E24" s="465">
        <v>192297</v>
      </c>
      <c r="F24" s="465">
        <v>195898</v>
      </c>
      <c r="G24" s="466">
        <f t="shared" si="1"/>
        <v>1.8726241179009551E-2</v>
      </c>
      <c r="H24" s="465">
        <v>199857</v>
      </c>
      <c r="I24" s="465">
        <v>206992</v>
      </c>
      <c r="J24" s="466">
        <f t="shared" si="2"/>
        <v>3.5700525876001338E-2</v>
      </c>
    </row>
    <row r="25" spans="1:10" ht="15.75" thickBot="1" x14ac:dyDescent="0.3">
      <c r="A25" s="471" t="s">
        <v>63</v>
      </c>
      <c r="B25" s="472">
        <v>15901</v>
      </c>
      <c r="C25" s="472">
        <v>16838</v>
      </c>
      <c r="D25" s="473">
        <f t="shared" si="0"/>
        <v>5.8927111502421234E-2</v>
      </c>
      <c r="E25" s="472">
        <v>17467</v>
      </c>
      <c r="F25" s="472">
        <v>17811</v>
      </c>
      <c r="G25" s="473">
        <f t="shared" si="1"/>
        <v>1.9694280643499169E-2</v>
      </c>
      <c r="H25" s="472">
        <v>18495</v>
      </c>
      <c r="I25" s="472">
        <v>19679</v>
      </c>
      <c r="J25" s="473">
        <f t="shared" si="2"/>
        <v>6.4017301973506358E-2</v>
      </c>
    </row>
    <row r="26" spans="1:10" ht="16.5" thickTop="1" thickBot="1" x14ac:dyDescent="0.3">
      <c r="A26" s="467" t="s">
        <v>130</v>
      </c>
      <c r="B26" s="468">
        <v>522159</v>
      </c>
      <c r="C26" s="468">
        <v>551637</v>
      </c>
      <c r="D26" s="469">
        <f>(C26-B26)/B26</f>
        <v>5.6454068588303562E-2</v>
      </c>
      <c r="E26" s="468">
        <v>572647</v>
      </c>
      <c r="F26" s="468">
        <v>583814</v>
      </c>
      <c r="G26" s="469">
        <f>(F26-E26)/E26</f>
        <v>1.9500669697038491E-2</v>
      </c>
      <c r="H26" s="468">
        <v>599902</v>
      </c>
      <c r="I26" s="468">
        <v>624321</v>
      </c>
      <c r="J26" s="470">
        <f>(I26-H26)/H26</f>
        <v>4.0704981813696237E-2</v>
      </c>
    </row>
    <row r="27" spans="1:10" ht="15.75" thickTop="1" x14ac:dyDescent="0.25">
      <c r="A27" s="114" t="s">
        <v>131</v>
      </c>
    </row>
    <row r="28" spans="1:10" x14ac:dyDescent="0.25">
      <c r="A28" s="114" t="s">
        <v>132</v>
      </c>
    </row>
  </sheetData>
  <mergeCells count="1">
    <mergeCell ref="A1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1C6C-956F-4D2B-A5D1-9A3E32BB1B87}">
  <sheetPr>
    <tabColor theme="7" tint="0.59999389629810485"/>
  </sheetPr>
  <dimension ref="A1:G26"/>
  <sheetViews>
    <sheetView showGridLines="0" zoomScale="140" zoomScaleNormal="140" workbookViewId="0">
      <selection activeCell="J3" sqref="J3"/>
    </sheetView>
  </sheetViews>
  <sheetFormatPr baseColWidth="10" defaultRowHeight="15" x14ac:dyDescent="0.25"/>
  <cols>
    <col min="1" max="1" width="19.5703125" bestFit="1" customWidth="1"/>
    <col min="2" max="3" width="8.42578125" bestFit="1" customWidth="1"/>
  </cols>
  <sheetData>
    <row r="1" spans="1:7" ht="15.75" x14ac:dyDescent="0.25">
      <c r="A1" s="482" t="s">
        <v>6</v>
      </c>
      <c r="B1" s="482"/>
      <c r="C1" s="482"/>
      <c r="D1" s="482"/>
      <c r="E1" s="482"/>
      <c r="F1" s="482"/>
      <c r="G1" s="482"/>
    </row>
    <row r="2" spans="1:7" ht="15.75" customHeight="1" x14ac:dyDescent="0.25">
      <c r="A2" s="483" t="s">
        <v>189</v>
      </c>
      <c r="B2" s="483"/>
      <c r="C2" s="483"/>
      <c r="D2" s="483"/>
      <c r="E2" s="483"/>
      <c r="F2" s="483"/>
      <c r="G2" s="483"/>
    </row>
    <row r="4" spans="1:7" ht="15.75" x14ac:dyDescent="0.25">
      <c r="A4" s="276" t="s">
        <v>33</v>
      </c>
      <c r="B4" s="282">
        <v>2021</v>
      </c>
      <c r="C4" s="292" t="s">
        <v>157</v>
      </c>
    </row>
    <row r="5" spans="1:7" ht="15.75" x14ac:dyDescent="0.25">
      <c r="A5" s="293" t="s">
        <v>91</v>
      </c>
      <c r="B5" s="267">
        <v>4667</v>
      </c>
      <c r="C5" s="294">
        <f>B5/B$26</f>
        <v>5.5155444517191905E-3</v>
      </c>
    </row>
    <row r="6" spans="1:7" ht="15.75" x14ac:dyDescent="0.25">
      <c r="A6" s="293" t="s">
        <v>92</v>
      </c>
      <c r="B6" s="267">
        <v>8852</v>
      </c>
      <c r="C6" s="294">
        <f t="shared" ref="C6:C25" si="0">B6/B$26</f>
        <v>1.0461452643372247E-2</v>
      </c>
    </row>
    <row r="7" spans="1:7" ht="15.75" x14ac:dyDescent="0.25">
      <c r="A7" s="293" t="s">
        <v>95</v>
      </c>
      <c r="B7" s="267">
        <v>10585</v>
      </c>
      <c r="C7" s="294">
        <f t="shared" si="0"/>
        <v>1.2509543180083058E-2</v>
      </c>
    </row>
    <row r="8" spans="1:7" ht="15.75" x14ac:dyDescent="0.25">
      <c r="A8" s="293" t="s">
        <v>97</v>
      </c>
      <c r="B8" s="267">
        <v>13176</v>
      </c>
      <c r="C8" s="294">
        <f t="shared" si="0"/>
        <v>1.5571633532430266E-2</v>
      </c>
    </row>
    <row r="9" spans="1:7" ht="15.75" x14ac:dyDescent="0.25">
      <c r="A9" s="293" t="s">
        <v>104</v>
      </c>
      <c r="B9" s="283">
        <v>14387</v>
      </c>
      <c r="C9" s="294">
        <f t="shared" si="0"/>
        <v>1.7002815090397257E-2</v>
      </c>
    </row>
    <row r="10" spans="1:7" ht="15.75" x14ac:dyDescent="0.25">
      <c r="A10" s="293" t="s">
        <v>101</v>
      </c>
      <c r="B10" s="283">
        <v>15267</v>
      </c>
      <c r="C10" s="294">
        <f t="shared" si="0"/>
        <v>1.8042814901306381E-2</v>
      </c>
    </row>
    <row r="11" spans="1:7" ht="15.75" x14ac:dyDescent="0.25">
      <c r="A11" s="293" t="s">
        <v>99</v>
      </c>
      <c r="B11" s="267">
        <v>16080</v>
      </c>
      <c r="C11" s="294">
        <f t="shared" si="0"/>
        <v>1.9003632908430379E-2</v>
      </c>
    </row>
    <row r="12" spans="1:7" ht="15.75" x14ac:dyDescent="0.25">
      <c r="A12" s="293" t="s">
        <v>108</v>
      </c>
      <c r="B12" s="283">
        <v>19475</v>
      </c>
      <c r="C12" s="294">
        <f t="shared" si="0"/>
        <v>2.3015904906199109E-2</v>
      </c>
    </row>
    <row r="13" spans="1:7" ht="15.75" x14ac:dyDescent="0.25">
      <c r="A13" s="293" t="s">
        <v>94</v>
      </c>
      <c r="B13" s="267">
        <v>19789</v>
      </c>
      <c r="C13" s="294">
        <f t="shared" si="0"/>
        <v>2.3386995747818953E-2</v>
      </c>
    </row>
    <row r="14" spans="1:7" ht="15.75" x14ac:dyDescent="0.25">
      <c r="A14" s="293" t="s">
        <v>111</v>
      </c>
      <c r="B14" s="283">
        <v>22596</v>
      </c>
      <c r="C14" s="294">
        <f t="shared" si="0"/>
        <v>2.6704358781025676E-2</v>
      </c>
    </row>
    <row r="15" spans="1:7" ht="15.75" x14ac:dyDescent="0.25">
      <c r="A15" s="293" t="s">
        <v>96</v>
      </c>
      <c r="B15" s="267">
        <v>23563</v>
      </c>
      <c r="C15" s="294">
        <f t="shared" si="0"/>
        <v>2.784717675505877E-2</v>
      </c>
    </row>
    <row r="16" spans="1:7" ht="15.75" x14ac:dyDescent="0.25">
      <c r="A16" s="293" t="s">
        <v>100</v>
      </c>
      <c r="B16" s="267">
        <v>23759</v>
      </c>
      <c r="C16" s="294">
        <f t="shared" si="0"/>
        <v>2.8078813076579442E-2</v>
      </c>
    </row>
    <row r="17" spans="1:3" ht="15.75" x14ac:dyDescent="0.25">
      <c r="A17" s="293" t="s">
        <v>98</v>
      </c>
      <c r="B17" s="267">
        <v>24213</v>
      </c>
      <c r="C17" s="294">
        <f t="shared" si="0"/>
        <v>2.8615358433571193E-2</v>
      </c>
    </row>
    <row r="18" spans="1:3" ht="15.75" x14ac:dyDescent="0.25">
      <c r="A18" s="293" t="s">
        <v>103</v>
      </c>
      <c r="B18" s="283">
        <v>30184</v>
      </c>
      <c r="C18" s="294">
        <f t="shared" si="0"/>
        <v>3.5671993514183001E-2</v>
      </c>
    </row>
    <row r="19" spans="1:3" ht="15.75" x14ac:dyDescent="0.25">
      <c r="A19" s="293" t="s">
        <v>105</v>
      </c>
      <c r="B19" s="283">
        <v>32343</v>
      </c>
      <c r="C19" s="294">
        <f t="shared" si="0"/>
        <v>3.822353850481118E-2</v>
      </c>
    </row>
    <row r="20" spans="1:3" ht="15.75" x14ac:dyDescent="0.25">
      <c r="A20" s="293" t="s">
        <v>109</v>
      </c>
      <c r="B20" s="283">
        <v>34587</v>
      </c>
      <c r="C20" s="294">
        <f t="shared" si="0"/>
        <v>4.087553802262945E-2</v>
      </c>
    </row>
    <row r="21" spans="1:3" ht="15.75" x14ac:dyDescent="0.25">
      <c r="A21" s="295" t="s">
        <v>102</v>
      </c>
      <c r="B21" s="283">
        <v>49501</v>
      </c>
      <c r="C21" s="294">
        <f t="shared" si="0"/>
        <v>5.8501171181605242E-2</v>
      </c>
    </row>
    <row r="22" spans="1:3" ht="15.75" x14ac:dyDescent="0.25">
      <c r="A22" s="293" t="s">
        <v>107</v>
      </c>
      <c r="B22" s="283">
        <v>51813</v>
      </c>
      <c r="C22" s="294">
        <f t="shared" si="0"/>
        <v>6.1233534321175578E-2</v>
      </c>
    </row>
    <row r="23" spans="1:3" ht="15.75" x14ac:dyDescent="0.25">
      <c r="A23" s="293" t="s">
        <v>106</v>
      </c>
      <c r="B23" s="283">
        <v>61412</v>
      </c>
      <c r="C23" s="294">
        <f t="shared" si="0"/>
        <v>7.2577804985853644E-2</v>
      </c>
    </row>
    <row r="24" spans="1:3" ht="15.75" x14ac:dyDescent="0.25">
      <c r="A24" s="293" t="s">
        <v>93</v>
      </c>
      <c r="B24" s="267">
        <v>71843</v>
      </c>
      <c r="C24" s="294">
        <f t="shared" si="0"/>
        <v>8.4905348199027605E-2</v>
      </c>
    </row>
    <row r="25" spans="1:3" ht="15.75" x14ac:dyDescent="0.25">
      <c r="A25" s="293" t="s">
        <v>110</v>
      </c>
      <c r="B25" s="283">
        <v>298062</v>
      </c>
      <c r="C25" s="294">
        <f t="shared" si="0"/>
        <v>0.35225502686272236</v>
      </c>
    </row>
    <row r="26" spans="1:3" ht="15.75" x14ac:dyDescent="0.25">
      <c r="A26" s="296" t="s">
        <v>302</v>
      </c>
      <c r="B26" s="297">
        <f>SUM(B5:B25)</f>
        <v>846154</v>
      </c>
      <c r="C26" s="298">
        <f>SUM(C5:C25)</f>
        <v>1</v>
      </c>
    </row>
  </sheetData>
  <mergeCells count="2">
    <mergeCell ref="A2:G2"/>
    <mergeCell ref="A1:G1"/>
  </mergeCells>
  <pageMargins left="0.7" right="0.7" top="0.75" bottom="0.75" header="0.3" footer="0.3"/>
  <pageSetup orientation="portrait" horizontalDpi="4294967295" verticalDpi="4294967295" r:id="rId1"/>
  <ignoredErrors>
    <ignoredError sqref="B2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896B-DF72-46F8-9F28-096A7509542E}">
  <sheetPr>
    <tabColor theme="7" tint="0.39997558519241921"/>
  </sheetPr>
  <dimension ref="A1:V30"/>
  <sheetViews>
    <sheetView showGridLines="0" zoomScale="140" zoomScaleNormal="140" workbookViewId="0">
      <selection activeCell="A2" sqref="A2:I2"/>
    </sheetView>
  </sheetViews>
  <sheetFormatPr baseColWidth="10" defaultRowHeight="15" x14ac:dyDescent="0.25"/>
  <cols>
    <col min="1" max="1" width="13" customWidth="1"/>
    <col min="2" max="2" width="17.28515625" customWidth="1"/>
    <col min="3" max="5" width="15" customWidth="1"/>
    <col min="7" max="7" width="11.85546875" customWidth="1"/>
  </cols>
  <sheetData>
    <row r="1" spans="1:22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  <c r="I1" s="482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</row>
    <row r="2" spans="1:22" ht="15.75" x14ac:dyDescent="0.25">
      <c r="A2" s="483" t="s">
        <v>303</v>
      </c>
      <c r="B2" s="483"/>
      <c r="C2" s="483"/>
      <c r="D2" s="483"/>
      <c r="E2" s="483"/>
      <c r="F2" s="483"/>
      <c r="G2" s="483"/>
      <c r="H2" s="483"/>
      <c r="I2" s="483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2" ht="15.75" x14ac:dyDescent="0.25">
      <c r="A3" s="146"/>
      <c r="B3" s="146"/>
      <c r="C3" s="146"/>
      <c r="D3" s="156"/>
      <c r="E3" s="156"/>
      <c r="F3" s="146"/>
      <c r="G3" s="146"/>
      <c r="H3" s="146"/>
      <c r="I3" s="146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</row>
    <row r="4" spans="1:22" ht="15.75" x14ac:dyDescent="0.25">
      <c r="A4" s="292" t="s">
        <v>0</v>
      </c>
      <c r="B4" s="277" t="s">
        <v>264</v>
      </c>
      <c r="C4" s="276" t="s">
        <v>163</v>
      </c>
      <c r="D4" s="299"/>
      <c r="E4" s="299"/>
    </row>
    <row r="5" spans="1:22" ht="15.75" x14ac:dyDescent="0.25">
      <c r="A5" s="300">
        <v>2011</v>
      </c>
      <c r="B5" s="283">
        <v>14938</v>
      </c>
      <c r="C5" s="289"/>
      <c r="D5" s="162"/>
      <c r="E5" s="162"/>
      <c r="G5" s="120"/>
    </row>
    <row r="6" spans="1:22" ht="15.75" x14ac:dyDescent="0.25">
      <c r="A6" s="300">
        <v>2012</v>
      </c>
      <c r="B6" s="283">
        <v>14884</v>
      </c>
      <c r="C6" s="289">
        <f t="shared" ref="C6:C14" si="0">(B6-B5)/B5</f>
        <v>-3.6149417592716564E-3</v>
      </c>
      <c r="D6" s="162"/>
      <c r="E6" s="164"/>
      <c r="G6" s="120"/>
    </row>
    <row r="7" spans="1:22" ht="15.75" x14ac:dyDescent="0.25">
      <c r="A7" s="300">
        <v>2013</v>
      </c>
      <c r="B7" s="283">
        <v>14397</v>
      </c>
      <c r="C7" s="289">
        <f t="shared" si="0"/>
        <v>-3.2719699005643643E-2</v>
      </c>
      <c r="D7" s="162"/>
      <c r="E7" s="162"/>
      <c r="G7" s="120"/>
    </row>
    <row r="8" spans="1:22" ht="15.75" x14ac:dyDescent="0.25">
      <c r="A8" s="300">
        <v>2014</v>
      </c>
      <c r="B8" s="283">
        <v>15163</v>
      </c>
      <c r="C8" s="289">
        <f t="shared" si="0"/>
        <v>5.3205528929638118E-2</v>
      </c>
      <c r="D8" s="162"/>
      <c r="E8" s="162"/>
      <c r="G8" s="120"/>
    </row>
    <row r="9" spans="1:22" ht="15.75" x14ac:dyDescent="0.25">
      <c r="A9" s="300">
        <v>2015</v>
      </c>
      <c r="B9" s="283">
        <v>15111</v>
      </c>
      <c r="C9" s="289">
        <f t="shared" si="0"/>
        <v>-3.429400514410077E-3</v>
      </c>
      <c r="D9" s="162"/>
      <c r="E9" s="162"/>
      <c r="G9" s="120"/>
    </row>
    <row r="10" spans="1:22" ht="15.75" x14ac:dyDescent="0.25">
      <c r="A10" s="300">
        <v>2016</v>
      </c>
      <c r="B10" s="283">
        <v>14913</v>
      </c>
      <c r="C10" s="289">
        <f t="shared" si="0"/>
        <v>-1.3103037522334724E-2</v>
      </c>
      <c r="D10" s="162"/>
      <c r="E10" s="162"/>
      <c r="G10" s="120"/>
    </row>
    <row r="11" spans="1:22" ht="15.75" x14ac:dyDescent="0.25">
      <c r="A11" s="300">
        <v>2017</v>
      </c>
      <c r="B11" s="283">
        <v>15503</v>
      </c>
      <c r="C11" s="289">
        <f t="shared" si="0"/>
        <v>3.9562797559176556E-2</v>
      </c>
      <c r="D11" s="165"/>
      <c r="E11" s="162"/>
      <c r="G11" s="120"/>
    </row>
    <row r="12" spans="1:22" ht="15.75" x14ac:dyDescent="0.25">
      <c r="A12" s="300">
        <v>2018</v>
      </c>
      <c r="B12" s="283">
        <v>13538</v>
      </c>
      <c r="C12" s="289">
        <f t="shared" si="0"/>
        <v>-0.1267496613558666</v>
      </c>
      <c r="D12" s="166"/>
      <c r="E12" s="165"/>
      <c r="G12" s="120"/>
    </row>
    <row r="13" spans="1:22" ht="15.75" x14ac:dyDescent="0.25">
      <c r="A13" s="300">
        <v>2019</v>
      </c>
      <c r="B13" s="283">
        <v>13048</v>
      </c>
      <c r="C13" s="289">
        <f t="shared" si="0"/>
        <v>-3.6194415718717683E-2</v>
      </c>
      <c r="D13" s="166"/>
      <c r="E13" s="162"/>
      <c r="G13" s="120"/>
    </row>
    <row r="14" spans="1:22" ht="15.75" x14ac:dyDescent="0.25">
      <c r="A14" s="300">
        <v>2020</v>
      </c>
      <c r="B14" s="283">
        <v>12352</v>
      </c>
      <c r="C14" s="289">
        <f t="shared" si="0"/>
        <v>-5.3341508277130592E-2</v>
      </c>
      <c r="D14" s="166"/>
      <c r="E14" s="162"/>
      <c r="F14" s="61"/>
      <c r="G14" s="120"/>
      <c r="H14" s="61"/>
    </row>
    <row r="15" spans="1:22" ht="15.75" x14ac:dyDescent="0.25">
      <c r="A15" s="300" t="s">
        <v>80</v>
      </c>
      <c r="B15" s="283">
        <v>7391</v>
      </c>
      <c r="C15" s="289"/>
      <c r="D15" s="162"/>
      <c r="E15" s="162"/>
      <c r="F15" s="61"/>
      <c r="G15" s="120"/>
      <c r="H15" s="61"/>
    </row>
    <row r="16" spans="1:22" ht="15.75" x14ac:dyDescent="0.25">
      <c r="A16" s="300" t="s">
        <v>26</v>
      </c>
      <c r="B16" s="301">
        <f>SUBTOTAL(109,B5:B15)</f>
        <v>151238</v>
      </c>
      <c r="C16" s="302"/>
      <c r="D16" s="163"/>
      <c r="E16" s="163"/>
      <c r="F16" s="153"/>
      <c r="G16" s="152"/>
      <c r="H16" s="153"/>
      <c r="I16" s="1"/>
      <c r="J16" s="1"/>
    </row>
    <row r="17" spans="1:9" ht="15.75" customHeight="1" x14ac:dyDescent="0.25">
      <c r="A17" s="479" t="s">
        <v>159</v>
      </c>
      <c r="B17" s="479"/>
      <c r="C17" s="479"/>
      <c r="D17" s="479"/>
      <c r="E17" s="479"/>
      <c r="F17" s="479"/>
      <c r="G17" s="479"/>
      <c r="H17" s="479"/>
      <c r="I17" s="479"/>
    </row>
    <row r="18" spans="1:9" ht="13.5" customHeight="1" x14ac:dyDescent="0.25">
      <c r="A18" s="480" t="s">
        <v>5</v>
      </c>
      <c r="B18" s="480"/>
      <c r="C18" s="480"/>
      <c r="D18" s="480"/>
      <c r="E18" s="480"/>
      <c r="F18" s="480"/>
      <c r="G18" s="480"/>
      <c r="H18" s="480"/>
      <c r="I18" s="480"/>
    </row>
    <row r="19" spans="1:9" ht="12" customHeight="1" x14ac:dyDescent="0.25">
      <c r="A19" s="491" t="s">
        <v>160</v>
      </c>
      <c r="B19" s="491"/>
      <c r="C19" s="491"/>
      <c r="D19" s="491"/>
      <c r="E19" s="491"/>
      <c r="F19" s="491"/>
      <c r="G19" s="491"/>
      <c r="H19" s="491"/>
      <c r="I19" s="491"/>
    </row>
    <row r="20" spans="1:9" x14ac:dyDescent="0.25">
      <c r="A20" s="117"/>
      <c r="B20" s="117"/>
      <c r="E20" s="118"/>
      <c r="H20" s="118"/>
    </row>
    <row r="21" spans="1:9" x14ac:dyDescent="0.25">
      <c r="D21" s="119"/>
      <c r="F21" s="161"/>
    </row>
    <row r="22" spans="1:9" x14ac:dyDescent="0.25">
      <c r="B22" s="118"/>
      <c r="C22" s="118"/>
      <c r="D22" s="118"/>
      <c r="E22" s="118"/>
    </row>
    <row r="23" spans="1:9" x14ac:dyDescent="0.25">
      <c r="D23" s="160"/>
    </row>
    <row r="24" spans="1:9" x14ac:dyDescent="0.25">
      <c r="C24" s="118"/>
      <c r="D24" s="157"/>
    </row>
    <row r="25" spans="1:9" x14ac:dyDescent="0.25">
      <c r="D25" s="157"/>
      <c r="F25" s="61"/>
    </row>
    <row r="26" spans="1:9" x14ac:dyDescent="0.25">
      <c r="D26" s="157"/>
    </row>
    <row r="27" spans="1:9" x14ac:dyDescent="0.25">
      <c r="D27" s="157"/>
    </row>
    <row r="30" spans="1:9" x14ac:dyDescent="0.25">
      <c r="E30" s="85"/>
    </row>
  </sheetData>
  <mergeCells count="5">
    <mergeCell ref="A2:I2"/>
    <mergeCell ref="A1:I1"/>
    <mergeCell ref="A17:I17"/>
    <mergeCell ref="A18:I18"/>
    <mergeCell ref="A19:I1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14B5-CE6B-40DE-A12F-F345B3227335}">
  <sheetPr>
    <tabColor theme="7" tint="0.39997558519241921"/>
  </sheetPr>
  <dimension ref="A1:H18"/>
  <sheetViews>
    <sheetView showGridLines="0" workbookViewId="0">
      <selection activeCell="A17" sqref="A17:H17"/>
    </sheetView>
  </sheetViews>
  <sheetFormatPr baseColWidth="10" defaultRowHeight="15" x14ac:dyDescent="0.25"/>
  <cols>
    <col min="1" max="1" width="6.7109375" bestFit="1" customWidth="1"/>
    <col min="2" max="2" width="9.5703125" bestFit="1" customWidth="1"/>
    <col min="3" max="3" width="7.5703125" bestFit="1" customWidth="1"/>
    <col min="4" max="4" width="8.7109375" bestFit="1" customWidth="1"/>
    <col min="5" max="5" width="7.5703125" bestFit="1" customWidth="1"/>
    <col min="6" max="6" width="14.28515625" bestFit="1" customWidth="1"/>
    <col min="7" max="7" width="7.5703125" bestFit="1" customWidth="1"/>
    <col min="8" max="8" width="14.7109375" customWidth="1"/>
    <col min="9" max="9" width="12" bestFit="1" customWidth="1"/>
  </cols>
  <sheetData>
    <row r="1" spans="1:8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</row>
    <row r="2" spans="1:8" ht="15.75" x14ac:dyDescent="0.25">
      <c r="A2" s="483" t="s">
        <v>180</v>
      </c>
      <c r="B2" s="483"/>
      <c r="C2" s="483"/>
      <c r="D2" s="483"/>
      <c r="E2" s="483"/>
      <c r="F2" s="483"/>
      <c r="G2" s="483"/>
      <c r="H2" s="483"/>
    </row>
    <row r="4" spans="1:8" ht="30" x14ac:dyDescent="0.25">
      <c r="A4" s="276" t="s">
        <v>0</v>
      </c>
      <c r="B4" s="276" t="s">
        <v>1</v>
      </c>
      <c r="C4" s="276" t="s">
        <v>157</v>
      </c>
      <c r="D4" s="276" t="s">
        <v>2</v>
      </c>
      <c r="E4" s="276" t="s">
        <v>157</v>
      </c>
      <c r="F4" s="276" t="s">
        <v>266</v>
      </c>
      <c r="G4" s="276" t="s">
        <v>157</v>
      </c>
      <c r="H4" s="303" t="s">
        <v>304</v>
      </c>
    </row>
    <row r="5" spans="1:8" ht="15.75" x14ac:dyDescent="0.25">
      <c r="A5" s="300">
        <v>2011</v>
      </c>
      <c r="B5" s="283">
        <v>7720</v>
      </c>
      <c r="C5" s="289">
        <f t="shared" ref="C5:C15" si="0">B5/H5</f>
        <v>0.51680278484402198</v>
      </c>
      <c r="D5" s="283">
        <v>7218</v>
      </c>
      <c r="E5" s="289">
        <f t="shared" ref="E5:E15" si="1">D5/H5</f>
        <v>0.48319721515597802</v>
      </c>
      <c r="F5" s="283">
        <f>[2]Nacimientos!$I$27</f>
        <v>0</v>
      </c>
      <c r="G5" s="294">
        <f>F5/H5</f>
        <v>0</v>
      </c>
      <c r="H5" s="280">
        <v>14938</v>
      </c>
    </row>
    <row r="6" spans="1:8" ht="15.75" x14ac:dyDescent="0.25">
      <c r="A6" s="300">
        <v>2012</v>
      </c>
      <c r="B6" s="283">
        <v>7642</v>
      </c>
      <c r="C6" s="289">
        <f t="shared" si="0"/>
        <v>0.51343724805159907</v>
      </c>
      <c r="D6" s="283">
        <v>7242</v>
      </c>
      <c r="E6" s="289">
        <f t="shared" si="1"/>
        <v>0.48656275194840098</v>
      </c>
      <c r="F6" s="283">
        <f>[2]Nacimientos!$M$27</f>
        <v>0</v>
      </c>
      <c r="G6" s="294">
        <f t="shared" ref="G6:G15" si="2">F6/H6</f>
        <v>0</v>
      </c>
      <c r="H6" s="280">
        <v>14884</v>
      </c>
    </row>
    <row r="7" spans="1:8" ht="15.75" x14ac:dyDescent="0.25">
      <c r="A7" s="300">
        <v>2013</v>
      </c>
      <c r="B7" s="283">
        <v>7414</v>
      </c>
      <c r="C7" s="289">
        <f t="shared" si="0"/>
        <v>0.51496839619365142</v>
      </c>
      <c r="D7" s="283">
        <v>6983</v>
      </c>
      <c r="E7" s="289">
        <f t="shared" si="1"/>
        <v>0.48503160380634852</v>
      </c>
      <c r="F7" s="283">
        <f>[2]Nacimientos!$Q$27</f>
        <v>0</v>
      </c>
      <c r="G7" s="294">
        <f t="shared" si="2"/>
        <v>0</v>
      </c>
      <c r="H7" s="280">
        <v>14397</v>
      </c>
    </row>
    <row r="8" spans="1:8" ht="15.75" x14ac:dyDescent="0.25">
      <c r="A8" s="300">
        <v>2014</v>
      </c>
      <c r="B8" s="283">
        <v>7760</v>
      </c>
      <c r="C8" s="289">
        <f t="shared" si="0"/>
        <v>0.51177207676581149</v>
      </c>
      <c r="D8" s="283">
        <v>7403</v>
      </c>
      <c r="E8" s="289">
        <f t="shared" si="1"/>
        <v>0.48822792323418851</v>
      </c>
      <c r="F8" s="283">
        <f>[2]Nacimientos!$U$27</f>
        <v>0</v>
      </c>
      <c r="G8" s="294">
        <f t="shared" si="2"/>
        <v>0</v>
      </c>
      <c r="H8" s="280">
        <v>15163</v>
      </c>
    </row>
    <row r="9" spans="1:8" ht="15.75" x14ac:dyDescent="0.25">
      <c r="A9" s="300">
        <v>2015</v>
      </c>
      <c r="B9" s="283">
        <v>7823</v>
      </c>
      <c r="C9" s="289">
        <f t="shared" si="0"/>
        <v>0.51770233604658855</v>
      </c>
      <c r="D9" s="283">
        <v>7288</v>
      </c>
      <c r="E9" s="289">
        <f t="shared" si="1"/>
        <v>0.48229766395341145</v>
      </c>
      <c r="F9" s="283">
        <f>[2]Nacimientos!$Y$27</f>
        <v>0</v>
      </c>
      <c r="G9" s="294">
        <f t="shared" si="2"/>
        <v>0</v>
      </c>
      <c r="H9" s="280">
        <v>15111</v>
      </c>
    </row>
    <row r="10" spans="1:8" ht="15.75" x14ac:dyDescent="0.25">
      <c r="A10" s="300">
        <v>2016</v>
      </c>
      <c r="B10" s="283">
        <v>7574</v>
      </c>
      <c r="C10" s="289">
        <f t="shared" si="0"/>
        <v>0.50787903171729365</v>
      </c>
      <c r="D10" s="283">
        <v>7336</v>
      </c>
      <c r="E10" s="289">
        <f t="shared" si="1"/>
        <v>0.49191980151545633</v>
      </c>
      <c r="F10" s="283">
        <f>[2]Nacimientos!$AC$27</f>
        <v>3</v>
      </c>
      <c r="G10" s="294">
        <f t="shared" si="2"/>
        <v>2.011667672500503E-4</v>
      </c>
      <c r="H10" s="280">
        <v>14913</v>
      </c>
    </row>
    <row r="11" spans="1:8" ht="15.75" x14ac:dyDescent="0.25">
      <c r="A11" s="300">
        <v>2017</v>
      </c>
      <c r="B11" s="283">
        <v>7762</v>
      </c>
      <c r="C11" s="289">
        <f t="shared" si="0"/>
        <v>0.50067728826678704</v>
      </c>
      <c r="D11" s="283">
        <v>7740</v>
      </c>
      <c r="E11" s="289">
        <f t="shared" si="1"/>
        <v>0.49925820808875704</v>
      </c>
      <c r="F11" s="283">
        <f>[2]Nacimientos!$AG$27</f>
        <v>1</v>
      </c>
      <c r="G11" s="294">
        <f t="shared" si="2"/>
        <v>6.4503644455911761E-5</v>
      </c>
      <c r="H11" s="280">
        <v>15503</v>
      </c>
    </row>
    <row r="12" spans="1:8" ht="15.75" x14ac:dyDescent="0.25">
      <c r="A12" s="300">
        <v>2018</v>
      </c>
      <c r="B12" s="283">
        <v>6994</v>
      </c>
      <c r="C12" s="289">
        <f t="shared" si="0"/>
        <v>0.51661988476879894</v>
      </c>
      <c r="D12" s="283">
        <v>6544</v>
      </c>
      <c r="E12" s="289">
        <f t="shared" si="1"/>
        <v>0.48338011523120106</v>
      </c>
      <c r="F12" s="283">
        <f>[2]Nacimientos!$AK$27</f>
        <v>0</v>
      </c>
      <c r="G12" s="294">
        <f t="shared" si="2"/>
        <v>0</v>
      </c>
      <c r="H12" s="280">
        <v>13538</v>
      </c>
    </row>
    <row r="13" spans="1:8" ht="15.75" x14ac:dyDescent="0.25">
      <c r="A13" s="300">
        <v>2019</v>
      </c>
      <c r="B13" s="283">
        <v>6758</v>
      </c>
      <c r="C13" s="289">
        <f t="shared" si="0"/>
        <v>0.51793378295524217</v>
      </c>
      <c r="D13" s="283">
        <v>6288</v>
      </c>
      <c r="E13" s="289">
        <f t="shared" si="1"/>
        <v>0.48191293684855918</v>
      </c>
      <c r="F13" s="283">
        <f>[2]Nacimientos!$AO$27</f>
        <v>2</v>
      </c>
      <c r="G13" s="294">
        <f t="shared" si="2"/>
        <v>1.5328019619865113E-4</v>
      </c>
      <c r="H13" s="280">
        <v>13048</v>
      </c>
    </row>
    <row r="14" spans="1:8" ht="15.75" x14ac:dyDescent="0.25">
      <c r="A14" s="300">
        <v>2020</v>
      </c>
      <c r="B14" s="283">
        <v>6317</v>
      </c>
      <c r="C14" s="289">
        <f t="shared" si="0"/>
        <v>0.51141515544041449</v>
      </c>
      <c r="D14" s="283">
        <v>6035</v>
      </c>
      <c r="E14" s="289">
        <f t="shared" si="1"/>
        <v>0.48858484455958551</v>
      </c>
      <c r="F14" s="283">
        <v>0</v>
      </c>
      <c r="G14" s="294">
        <f t="shared" si="2"/>
        <v>0</v>
      </c>
      <c r="H14" s="280">
        <v>12352</v>
      </c>
    </row>
    <row r="15" spans="1:8" ht="15.75" x14ac:dyDescent="0.25">
      <c r="A15" s="300" t="s">
        <v>80</v>
      </c>
      <c r="B15" s="283">
        <v>3755</v>
      </c>
      <c r="C15" s="289">
        <f t="shared" si="0"/>
        <v>0.50805033148423762</v>
      </c>
      <c r="D15" s="283">
        <v>3636</v>
      </c>
      <c r="E15" s="289">
        <f t="shared" si="1"/>
        <v>0.49194966851576244</v>
      </c>
      <c r="F15" s="283">
        <v>0</v>
      </c>
      <c r="G15" s="294">
        <f t="shared" si="2"/>
        <v>0</v>
      </c>
      <c r="H15" s="280">
        <v>7391</v>
      </c>
    </row>
    <row r="16" spans="1:8" ht="15.75" customHeight="1" x14ac:dyDescent="0.25">
      <c r="A16" s="479" t="s">
        <v>159</v>
      </c>
      <c r="B16" s="479"/>
      <c r="C16" s="479"/>
      <c r="D16" s="479"/>
      <c r="E16" s="479"/>
      <c r="F16" s="479"/>
      <c r="G16" s="479"/>
      <c r="H16" s="479"/>
    </row>
    <row r="17" spans="1:8" ht="15" customHeight="1" x14ac:dyDescent="0.25">
      <c r="A17" s="480" t="s">
        <v>5</v>
      </c>
      <c r="B17" s="480"/>
      <c r="C17" s="480"/>
      <c r="D17" s="480"/>
      <c r="E17" s="480"/>
      <c r="F17" s="480"/>
      <c r="G17" s="480"/>
      <c r="H17" s="480"/>
    </row>
    <row r="18" spans="1:8" ht="15" customHeight="1" x14ac:dyDescent="0.25">
      <c r="A18" s="491" t="s">
        <v>160</v>
      </c>
      <c r="B18" s="491"/>
      <c r="C18" s="491"/>
      <c r="D18" s="491"/>
      <c r="E18" s="491"/>
      <c r="F18" s="491"/>
      <c r="G18" s="491"/>
      <c r="H18" s="491"/>
    </row>
  </sheetData>
  <mergeCells count="5">
    <mergeCell ref="A18:H18"/>
    <mergeCell ref="A17:H17"/>
    <mergeCell ref="A16:H16"/>
    <mergeCell ref="A1:H1"/>
    <mergeCell ref="A2:H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F394-ABEC-4C1E-91D6-D089AFA64115}">
  <sheetPr>
    <tabColor theme="7"/>
  </sheetPr>
  <dimension ref="A1:I21"/>
  <sheetViews>
    <sheetView showGridLines="0" zoomScale="140" zoomScaleNormal="140" workbookViewId="0">
      <selection activeCell="C20" sqref="C20"/>
    </sheetView>
  </sheetViews>
  <sheetFormatPr baseColWidth="10" defaultRowHeight="15" x14ac:dyDescent="0.25"/>
  <cols>
    <col min="1" max="1" width="11.140625" bestFit="1" customWidth="1"/>
    <col min="2" max="2" width="17" bestFit="1" customWidth="1"/>
    <col min="3" max="3" width="12.42578125" bestFit="1" customWidth="1"/>
    <col min="5" max="5" width="11.85546875" customWidth="1"/>
  </cols>
  <sheetData>
    <row r="1" spans="1:9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</row>
    <row r="2" spans="1:9" ht="15.75" customHeight="1" x14ac:dyDescent="0.25">
      <c r="A2" s="483" t="s">
        <v>305</v>
      </c>
      <c r="B2" s="483"/>
      <c r="C2" s="483"/>
      <c r="D2" s="483"/>
      <c r="E2" s="483"/>
      <c r="F2" s="483"/>
      <c r="G2" s="483"/>
      <c r="H2" s="483"/>
    </row>
    <row r="3" spans="1:9" ht="15.75" customHeight="1" x14ac:dyDescent="0.25">
      <c r="A3" s="146"/>
      <c r="B3" s="146"/>
      <c r="C3" s="146"/>
      <c r="D3" s="146"/>
      <c r="E3" s="146"/>
      <c r="F3" s="146"/>
      <c r="G3" s="146"/>
    </row>
    <row r="4" spans="1:9" ht="15.75" x14ac:dyDescent="0.25">
      <c r="A4" s="276" t="s">
        <v>0</v>
      </c>
      <c r="B4" s="277" t="s">
        <v>152</v>
      </c>
      <c r="C4" s="304" t="s">
        <v>352</v>
      </c>
    </row>
    <row r="5" spans="1:9" ht="15.75" x14ac:dyDescent="0.25">
      <c r="A5" s="279">
        <v>2011</v>
      </c>
      <c r="B5" s="283">
        <v>666</v>
      </c>
      <c r="C5" s="281"/>
      <c r="E5" s="120"/>
    </row>
    <row r="6" spans="1:9" ht="15.75" x14ac:dyDescent="0.25">
      <c r="A6" s="279">
        <v>2012</v>
      </c>
      <c r="B6" s="283">
        <v>822</v>
      </c>
      <c r="C6" s="305">
        <f>(B6-B5)/B5</f>
        <v>0.23423423423423423</v>
      </c>
      <c r="E6" s="120"/>
    </row>
    <row r="7" spans="1:9" ht="15.75" x14ac:dyDescent="0.25">
      <c r="A7" s="279">
        <v>2013</v>
      </c>
      <c r="B7" s="283">
        <v>1037</v>
      </c>
      <c r="C7" s="305">
        <f t="shared" ref="C7:C15" si="0">(B7-B6)/B6</f>
        <v>0.26155717761557179</v>
      </c>
      <c r="E7" s="120"/>
    </row>
    <row r="8" spans="1:9" ht="15.75" x14ac:dyDescent="0.25">
      <c r="A8" s="279">
        <v>2014</v>
      </c>
      <c r="B8" s="283">
        <v>1078</v>
      </c>
      <c r="C8" s="305">
        <f t="shared" si="0"/>
        <v>3.9537126325940211E-2</v>
      </c>
      <c r="E8" s="120"/>
    </row>
    <row r="9" spans="1:9" ht="15.75" x14ac:dyDescent="0.25">
      <c r="A9" s="279">
        <v>2015</v>
      </c>
      <c r="B9" s="283">
        <v>930</v>
      </c>
      <c r="C9" s="305">
        <f>(B9-B8)/B8</f>
        <v>-0.13729128014842301</v>
      </c>
      <c r="E9" s="120"/>
    </row>
    <row r="10" spans="1:9" ht="15.75" x14ac:dyDescent="0.25">
      <c r="A10" s="279">
        <v>2016</v>
      </c>
      <c r="B10" s="283">
        <v>721</v>
      </c>
      <c r="C10" s="305">
        <f t="shared" si="0"/>
        <v>-0.22473118279569892</v>
      </c>
      <c r="E10" s="120"/>
    </row>
    <row r="11" spans="1:9" ht="15.75" x14ac:dyDescent="0.25">
      <c r="A11" s="279">
        <v>2017</v>
      </c>
      <c r="B11" s="283">
        <v>789</v>
      </c>
      <c r="C11" s="305">
        <f t="shared" si="0"/>
        <v>9.4313453536754507E-2</v>
      </c>
      <c r="E11" s="120"/>
    </row>
    <row r="12" spans="1:9" ht="15.75" x14ac:dyDescent="0.25">
      <c r="A12" s="279">
        <v>2018</v>
      </c>
      <c r="B12" s="283">
        <v>885</v>
      </c>
      <c r="C12" s="305">
        <f t="shared" si="0"/>
        <v>0.12167300380228137</v>
      </c>
      <c r="E12" s="120"/>
    </row>
    <row r="13" spans="1:9" ht="15.75" x14ac:dyDescent="0.25">
      <c r="A13" s="279">
        <v>2019</v>
      </c>
      <c r="B13" s="283">
        <v>836</v>
      </c>
      <c r="C13" s="305">
        <f t="shared" si="0"/>
        <v>-5.5367231638418078E-2</v>
      </c>
      <c r="E13" s="120"/>
    </row>
    <row r="14" spans="1:9" ht="15.75" x14ac:dyDescent="0.25">
      <c r="A14" s="279">
        <v>2020</v>
      </c>
      <c r="B14" s="283">
        <v>1207</v>
      </c>
      <c r="C14" s="305">
        <f t="shared" si="0"/>
        <v>0.44377990430622011</v>
      </c>
      <c r="D14" s="1"/>
      <c r="E14" s="152"/>
      <c r="F14" s="1"/>
      <c r="G14" s="1"/>
      <c r="H14" s="1"/>
      <c r="I14" s="1"/>
    </row>
    <row r="15" spans="1:9" ht="15.75" x14ac:dyDescent="0.25">
      <c r="A15" s="279" t="s">
        <v>80</v>
      </c>
      <c r="B15" s="283">
        <v>742</v>
      </c>
      <c r="C15" s="305">
        <f t="shared" si="0"/>
        <v>-0.38525269262634632</v>
      </c>
      <c r="D15" s="153"/>
      <c r="E15" s="152"/>
      <c r="F15" s="153"/>
      <c r="G15" s="1"/>
      <c r="H15" s="1"/>
      <c r="I15" s="1"/>
    </row>
    <row r="16" spans="1:9" ht="25.5" customHeight="1" x14ac:dyDescent="0.25">
      <c r="A16" s="479" t="s">
        <v>159</v>
      </c>
      <c r="B16" s="479"/>
      <c r="C16" s="479"/>
      <c r="D16" s="154"/>
      <c r="E16" s="154"/>
      <c r="F16" s="154"/>
      <c r="G16" s="154"/>
    </row>
    <row r="17" spans="1:7" ht="26.25" customHeight="1" x14ac:dyDescent="0.25">
      <c r="A17" s="480" t="s">
        <v>5</v>
      </c>
      <c r="B17" s="480"/>
      <c r="C17" s="480"/>
      <c r="D17" s="83"/>
      <c r="E17" s="83"/>
      <c r="F17" s="83"/>
      <c r="G17" s="83"/>
    </row>
    <row r="18" spans="1:7" ht="24.75" customHeight="1" x14ac:dyDescent="0.25">
      <c r="A18" s="491" t="s">
        <v>160</v>
      </c>
      <c r="B18" s="491"/>
      <c r="C18" s="491"/>
      <c r="D18" s="151"/>
      <c r="E18" s="151"/>
      <c r="F18" s="151"/>
      <c r="G18" s="151"/>
    </row>
    <row r="19" spans="1:7" ht="15.75" thickBot="1" x14ac:dyDescent="0.3"/>
    <row r="20" spans="1:7" ht="32.25" thickBot="1" x14ac:dyDescent="0.3">
      <c r="A20" s="121" t="s">
        <v>153</v>
      </c>
      <c r="B20" s="148" t="s">
        <v>154</v>
      </c>
    </row>
    <row r="21" spans="1:7" ht="15.75" thickBot="1" x14ac:dyDescent="0.3">
      <c r="A21" s="122">
        <v>748</v>
      </c>
      <c r="B21" s="123">
        <f>B15/A21</f>
        <v>0.99197860962566842</v>
      </c>
    </row>
  </sheetData>
  <mergeCells count="5">
    <mergeCell ref="A16:C16"/>
    <mergeCell ref="A17:C17"/>
    <mergeCell ref="A18:C18"/>
    <mergeCell ref="A2:H2"/>
    <mergeCell ref="A1:H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C934-15EF-4CC7-B48B-22B69AA5B44C}">
  <sheetPr>
    <tabColor theme="7"/>
  </sheetPr>
  <dimension ref="A1:K23"/>
  <sheetViews>
    <sheetView showGridLines="0" workbookViewId="0">
      <selection activeCell="B26" sqref="B26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9" customWidth="1"/>
    <col min="4" max="4" width="8.7109375" bestFit="1" customWidth="1"/>
    <col min="5" max="5" width="14.28515625" customWidth="1"/>
    <col min="6" max="6" width="14.85546875" bestFit="1" customWidth="1"/>
    <col min="7" max="7" width="7.5703125" bestFit="1" customWidth="1"/>
    <col min="8" max="8" width="7.140625" bestFit="1" customWidth="1"/>
  </cols>
  <sheetData>
    <row r="1" spans="1:11" ht="15.75" x14ac:dyDescent="0.25">
      <c r="A1" s="482" t="s">
        <v>6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11" ht="15.75" customHeight="1" x14ac:dyDescent="0.25">
      <c r="A2" s="483" t="s">
        <v>306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</row>
    <row r="3" spans="1:11" ht="15.75" x14ac:dyDescent="0.25">
      <c r="A3" s="146"/>
      <c r="B3" s="146"/>
      <c r="C3" s="146"/>
      <c r="D3" s="146"/>
      <c r="E3" s="146"/>
      <c r="F3" s="146"/>
      <c r="G3" s="147"/>
      <c r="H3" s="146"/>
    </row>
    <row r="4" spans="1:11" ht="15.75" x14ac:dyDescent="0.25">
      <c r="A4" s="276" t="s">
        <v>0</v>
      </c>
      <c r="B4" s="276" t="s">
        <v>1</v>
      </c>
      <c r="C4" s="276" t="s">
        <v>157</v>
      </c>
      <c r="D4" s="276" t="s">
        <v>2</v>
      </c>
      <c r="E4" s="276" t="s">
        <v>157</v>
      </c>
      <c r="F4" s="292" t="s">
        <v>158</v>
      </c>
      <c r="G4" s="276" t="s">
        <v>157</v>
      </c>
      <c r="H4" s="307" t="s">
        <v>3</v>
      </c>
    </row>
    <row r="5" spans="1:11" ht="15.75" x14ac:dyDescent="0.25">
      <c r="A5" s="300">
        <v>2011</v>
      </c>
      <c r="B5" s="283">
        <f>'[3]Defunciones fetales'!$AM$27</f>
        <v>101</v>
      </c>
      <c r="C5" s="289">
        <f>B5/H5</f>
        <v>0.15165165165165165</v>
      </c>
      <c r="D5" s="283">
        <v>57</v>
      </c>
      <c r="E5" s="289">
        <f t="shared" ref="E5:E14" si="0">D5/H5</f>
        <v>8.5585585585585586E-2</v>
      </c>
      <c r="F5" s="283">
        <f>'[3]Defunciones fetales'!$AO$27</f>
        <v>508</v>
      </c>
      <c r="G5" s="289">
        <f>F5/H5</f>
        <v>0.76276276276276278</v>
      </c>
      <c r="H5" s="283">
        <f t="shared" ref="H5:H15" si="1">SUM(B5+D5+F5)</f>
        <v>666</v>
      </c>
    </row>
    <row r="6" spans="1:11" ht="15.75" x14ac:dyDescent="0.25">
      <c r="A6" s="300">
        <v>2012</v>
      </c>
      <c r="B6" s="283">
        <f>'[3]Defunciones fetales'!$AI$27</f>
        <v>95</v>
      </c>
      <c r="C6" s="289">
        <f t="shared" ref="C6:C14" si="2">B6/H6</f>
        <v>0.11557177615571776</v>
      </c>
      <c r="D6" s="283">
        <v>65</v>
      </c>
      <c r="E6" s="289">
        <f t="shared" si="0"/>
        <v>7.9075425790754258E-2</v>
      </c>
      <c r="F6" s="283">
        <f>'[3]Defunciones fetales'!$AK$27</f>
        <v>662</v>
      </c>
      <c r="G6" s="289">
        <f>F6/H6</f>
        <v>0.805352798053528</v>
      </c>
      <c r="H6" s="283">
        <f t="shared" si="1"/>
        <v>822</v>
      </c>
    </row>
    <row r="7" spans="1:11" ht="15.75" x14ac:dyDescent="0.25">
      <c r="A7" s="300">
        <v>2013</v>
      </c>
      <c r="B7" s="283">
        <f>'[3]Defunciones fetales'!$AE$27</f>
        <v>107</v>
      </c>
      <c r="C7" s="289">
        <f t="shared" si="2"/>
        <v>0.10318225650916105</v>
      </c>
      <c r="D7" s="283">
        <v>83</v>
      </c>
      <c r="E7" s="289">
        <f t="shared" si="0"/>
        <v>8.0038572806171646E-2</v>
      </c>
      <c r="F7" s="283">
        <f>'[3]Defunciones fetales'!$AG$27</f>
        <v>847</v>
      </c>
      <c r="G7" s="289">
        <f>F7/H7</f>
        <v>0.81677917068466732</v>
      </c>
      <c r="H7" s="283">
        <f t="shared" si="1"/>
        <v>1037</v>
      </c>
    </row>
    <row r="8" spans="1:11" ht="15.75" x14ac:dyDescent="0.25">
      <c r="A8" s="300">
        <v>2014</v>
      </c>
      <c r="B8" s="283">
        <f>'[3]Defunciones fetales'!$AA$27</f>
        <v>85</v>
      </c>
      <c r="C8" s="289">
        <f t="shared" si="2"/>
        <v>7.8849721706864564E-2</v>
      </c>
      <c r="D8" s="283">
        <v>77</v>
      </c>
      <c r="E8" s="289">
        <f t="shared" si="0"/>
        <v>7.1428571428571425E-2</v>
      </c>
      <c r="F8" s="283">
        <f>'[3]Defunciones fetales'!$AC$27</f>
        <v>916</v>
      </c>
      <c r="G8" s="289">
        <f t="shared" ref="G8:G15" si="3">F8/H8</f>
        <v>0.84972170686456405</v>
      </c>
      <c r="H8" s="283">
        <f t="shared" si="1"/>
        <v>1078</v>
      </c>
    </row>
    <row r="9" spans="1:11" ht="15.75" x14ac:dyDescent="0.25">
      <c r="A9" s="300">
        <v>2015</v>
      </c>
      <c r="B9" s="283">
        <f>'[3]Defunciones fetales'!$W$27</f>
        <v>129</v>
      </c>
      <c r="C9" s="289">
        <f t="shared" si="2"/>
        <v>0.13870967741935483</v>
      </c>
      <c r="D9" s="283">
        <v>88</v>
      </c>
      <c r="E9" s="289">
        <f t="shared" si="0"/>
        <v>9.4623655913978491E-2</v>
      </c>
      <c r="F9" s="283">
        <f>'[3]Defunciones fetales'!$Y$27</f>
        <v>713</v>
      </c>
      <c r="G9" s="289">
        <f t="shared" si="3"/>
        <v>0.76666666666666672</v>
      </c>
      <c r="H9" s="283">
        <f t="shared" si="1"/>
        <v>930</v>
      </c>
    </row>
    <row r="10" spans="1:11" ht="15.75" x14ac:dyDescent="0.25">
      <c r="A10" s="300">
        <v>2016</v>
      </c>
      <c r="B10" s="283">
        <f>'[3]Defunciones fetales'!$S$27</f>
        <v>98</v>
      </c>
      <c r="C10" s="289">
        <f t="shared" si="2"/>
        <v>0.13592233009708737</v>
      </c>
      <c r="D10" s="283">
        <v>60</v>
      </c>
      <c r="E10" s="289">
        <f t="shared" si="0"/>
        <v>8.3217753120665747E-2</v>
      </c>
      <c r="F10" s="283">
        <f>'[3]Defunciones fetales'!$U$27</f>
        <v>563</v>
      </c>
      <c r="G10" s="289">
        <f t="shared" si="3"/>
        <v>0.78085991678224687</v>
      </c>
      <c r="H10" s="283">
        <f t="shared" si="1"/>
        <v>721</v>
      </c>
    </row>
    <row r="11" spans="1:11" ht="15.75" x14ac:dyDescent="0.25">
      <c r="A11" s="300">
        <v>2017</v>
      </c>
      <c r="B11" s="283">
        <f>'[3]Defunciones fetales'!$O$27</f>
        <v>94</v>
      </c>
      <c r="C11" s="289">
        <f t="shared" si="2"/>
        <v>0.11913814955640051</v>
      </c>
      <c r="D11" s="283">
        <v>55</v>
      </c>
      <c r="E11" s="289">
        <f t="shared" si="0"/>
        <v>6.9708491761723695E-2</v>
      </c>
      <c r="F11" s="283">
        <f>'[3]Defunciones fetales'!$Q$27</f>
        <v>640</v>
      </c>
      <c r="G11" s="289">
        <f t="shared" si="3"/>
        <v>0.81115335868187577</v>
      </c>
      <c r="H11" s="283">
        <f t="shared" si="1"/>
        <v>789</v>
      </c>
    </row>
    <row r="12" spans="1:11" ht="15.75" x14ac:dyDescent="0.25">
      <c r="A12" s="300">
        <v>2018</v>
      </c>
      <c r="B12" s="283">
        <f>'[3]Defunciones fetales'!$K$27</f>
        <v>102</v>
      </c>
      <c r="C12" s="289">
        <f t="shared" si="2"/>
        <v>0.11525423728813559</v>
      </c>
      <c r="D12" s="283">
        <v>72</v>
      </c>
      <c r="E12" s="289">
        <f t="shared" si="0"/>
        <v>8.1355932203389825E-2</v>
      </c>
      <c r="F12" s="283">
        <f>'[3]Defunciones fetales'!$M$27</f>
        <v>711</v>
      </c>
      <c r="G12" s="289">
        <f t="shared" si="3"/>
        <v>0.80338983050847457</v>
      </c>
      <c r="H12" s="283">
        <f t="shared" si="1"/>
        <v>885</v>
      </c>
    </row>
    <row r="13" spans="1:11" ht="15.75" x14ac:dyDescent="0.25">
      <c r="A13" s="300">
        <v>2019</v>
      </c>
      <c r="B13" s="283">
        <f>'[3]Defunciones fetales'!$G$27</f>
        <v>105</v>
      </c>
      <c r="C13" s="289">
        <f t="shared" si="2"/>
        <v>0.1255980861244019</v>
      </c>
      <c r="D13" s="283">
        <v>72</v>
      </c>
      <c r="E13" s="289">
        <f t="shared" si="0"/>
        <v>8.6124401913875603E-2</v>
      </c>
      <c r="F13" s="283">
        <f>'[3]Defunciones fetales'!$I$27</f>
        <v>659</v>
      </c>
      <c r="G13" s="289">
        <f t="shared" si="3"/>
        <v>0.78827751196172247</v>
      </c>
      <c r="H13" s="283">
        <f t="shared" si="1"/>
        <v>836</v>
      </c>
    </row>
    <row r="14" spans="1:11" ht="15.75" x14ac:dyDescent="0.25">
      <c r="A14" s="300">
        <v>2020</v>
      </c>
      <c r="B14" s="283">
        <f>'[3]Defunciones fetales'!$C$27</f>
        <v>76</v>
      </c>
      <c r="C14" s="289">
        <f t="shared" si="2"/>
        <v>7.8108941418293942E-2</v>
      </c>
      <c r="D14" s="283">
        <v>57</v>
      </c>
      <c r="E14" s="289">
        <f t="shared" si="0"/>
        <v>5.858170606372045E-2</v>
      </c>
      <c r="F14" s="283">
        <f>'[3]Defunciones fetales'!$E$27</f>
        <v>840</v>
      </c>
      <c r="G14" s="289">
        <f t="shared" si="3"/>
        <v>0.86330935251798557</v>
      </c>
      <c r="H14" s="283">
        <f t="shared" si="1"/>
        <v>973</v>
      </c>
    </row>
    <row r="15" spans="1:11" ht="15.75" x14ac:dyDescent="0.25">
      <c r="A15" s="300" t="s">
        <v>80</v>
      </c>
      <c r="B15" s="308">
        <v>73</v>
      </c>
      <c r="C15" s="289">
        <f>B15/H15</f>
        <v>9.8382749326145547E-2</v>
      </c>
      <c r="D15" s="308">
        <v>44</v>
      </c>
      <c r="E15" s="289">
        <f>(D15/H15)</f>
        <v>5.9299191374663072E-2</v>
      </c>
      <c r="F15" s="308">
        <v>625</v>
      </c>
      <c r="G15" s="289">
        <f t="shared" si="3"/>
        <v>0.84231805929919135</v>
      </c>
      <c r="H15" s="283">
        <f t="shared" si="1"/>
        <v>742</v>
      </c>
    </row>
    <row r="16" spans="1:11" x14ac:dyDescent="0.25">
      <c r="A16" s="479" t="s">
        <v>159</v>
      </c>
      <c r="B16" s="479"/>
      <c r="C16" s="479"/>
      <c r="D16" s="479"/>
      <c r="E16" s="479"/>
      <c r="F16" s="479"/>
      <c r="G16" s="479"/>
      <c r="H16" s="479"/>
    </row>
    <row r="17" spans="1:9" ht="27.75" customHeight="1" x14ac:dyDescent="0.25">
      <c r="A17" s="480" t="s">
        <v>5</v>
      </c>
      <c r="B17" s="480"/>
      <c r="C17" s="480"/>
      <c r="D17" s="480"/>
      <c r="E17" s="480"/>
      <c r="F17" s="480"/>
      <c r="G17" s="480"/>
      <c r="H17" s="480"/>
    </row>
    <row r="18" spans="1:9" ht="27" customHeight="1" x14ac:dyDescent="0.25">
      <c r="A18" s="491" t="s">
        <v>160</v>
      </c>
      <c r="B18" s="491"/>
      <c r="C18" s="491"/>
      <c r="D18" s="491"/>
      <c r="E18" s="491"/>
      <c r="F18" s="491"/>
      <c r="G18" s="491"/>
      <c r="H18" s="491"/>
    </row>
    <row r="21" spans="1:9" x14ac:dyDescent="0.25">
      <c r="A21" s="492" t="s">
        <v>307</v>
      </c>
      <c r="B21" s="492"/>
      <c r="C21" s="309" t="s">
        <v>1</v>
      </c>
      <c r="D21" s="309" t="s">
        <v>2</v>
      </c>
      <c r="E21" s="310" t="s">
        <v>158</v>
      </c>
    </row>
    <row r="22" spans="1:9" x14ac:dyDescent="0.25">
      <c r="A22" s="493"/>
      <c r="B22" s="493"/>
      <c r="C22" s="287">
        <f>SUM(C5:C15)/11</f>
        <v>0.11457905247756499</v>
      </c>
      <c r="D22" s="287">
        <f>SUM(E5:E15)/11</f>
        <v>7.7185389814827268E-2</v>
      </c>
      <c r="E22" s="287">
        <f>SUM(G5:G15)/11</f>
        <v>0.80823555770760791</v>
      </c>
      <c r="G22" s="118"/>
    </row>
    <row r="23" spans="1:9" x14ac:dyDescent="0.25">
      <c r="F23" s="119"/>
      <c r="G23" s="119"/>
      <c r="I23" s="85"/>
    </row>
  </sheetData>
  <mergeCells count="6">
    <mergeCell ref="A1:K1"/>
    <mergeCell ref="A21:B22"/>
    <mergeCell ref="A16:H16"/>
    <mergeCell ref="A17:H17"/>
    <mergeCell ref="A18:H18"/>
    <mergeCell ref="A2:K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5387-FA85-47B9-B219-EB585CEF03AB}">
  <sheetPr>
    <tabColor theme="7" tint="-0.249977111117893"/>
  </sheetPr>
  <dimension ref="A1:I21"/>
  <sheetViews>
    <sheetView showGridLines="0" zoomScale="140" zoomScaleNormal="140" workbookViewId="0">
      <selection activeCell="C22" sqref="C22"/>
    </sheetView>
  </sheetViews>
  <sheetFormatPr baseColWidth="10" defaultRowHeight="15" x14ac:dyDescent="0.25"/>
  <cols>
    <col min="1" max="1" width="13" customWidth="1"/>
    <col min="2" max="2" width="17.28515625" customWidth="1"/>
    <col min="3" max="3" width="15" customWidth="1"/>
    <col min="5" max="5" width="11.85546875" customWidth="1"/>
  </cols>
  <sheetData>
    <row r="1" spans="1:9" ht="15.75" x14ac:dyDescent="0.25">
      <c r="A1" s="482" t="s">
        <v>6</v>
      </c>
      <c r="B1" s="482"/>
      <c r="C1" s="482"/>
      <c r="D1" s="482"/>
      <c r="E1" s="482"/>
      <c r="F1" s="482"/>
      <c r="G1" s="482"/>
    </row>
    <row r="2" spans="1:9" ht="15.75" x14ac:dyDescent="0.25">
      <c r="A2" s="483" t="s">
        <v>364</v>
      </c>
      <c r="B2" s="483"/>
      <c r="C2" s="483"/>
      <c r="D2" s="483"/>
      <c r="E2" s="483"/>
      <c r="F2" s="483"/>
      <c r="G2" s="483"/>
    </row>
    <row r="3" spans="1:9" ht="13.5" customHeight="1" x14ac:dyDescent="0.25">
      <c r="A3" s="146"/>
      <c r="B3" s="146"/>
      <c r="C3" s="146"/>
      <c r="D3" s="146"/>
      <c r="E3" s="146"/>
      <c r="F3" s="146"/>
      <c r="G3" s="146"/>
    </row>
    <row r="4" spans="1:9" ht="15.75" x14ac:dyDescent="0.25">
      <c r="A4" s="311" t="s">
        <v>0</v>
      </c>
      <c r="B4" s="312" t="s">
        <v>152</v>
      </c>
      <c r="C4" s="313" t="s">
        <v>308</v>
      </c>
    </row>
    <row r="5" spans="1:9" ht="15.75" x14ac:dyDescent="0.25">
      <c r="A5" s="279">
        <v>2011</v>
      </c>
      <c r="B5" s="283">
        <v>2366</v>
      </c>
      <c r="C5" s="284"/>
      <c r="E5" s="120"/>
    </row>
    <row r="6" spans="1:9" ht="15.75" x14ac:dyDescent="0.25">
      <c r="A6" s="279">
        <v>2012</v>
      </c>
      <c r="B6" s="283">
        <v>2680</v>
      </c>
      <c r="C6" s="294">
        <f t="shared" ref="C6:C14" si="0">(B6-B5)/B5</f>
        <v>0.13271344040574809</v>
      </c>
      <c r="E6" s="120"/>
    </row>
    <row r="7" spans="1:9" ht="15.75" x14ac:dyDescent="0.25">
      <c r="A7" s="279">
        <v>2013</v>
      </c>
      <c r="B7" s="283">
        <v>2853</v>
      </c>
      <c r="C7" s="294">
        <f t="shared" si="0"/>
        <v>6.455223880597015E-2</v>
      </c>
      <c r="E7" s="120"/>
    </row>
    <row r="8" spans="1:9" ht="15.75" x14ac:dyDescent="0.25">
      <c r="A8" s="279">
        <v>2014</v>
      </c>
      <c r="B8" s="283">
        <v>2947</v>
      </c>
      <c r="C8" s="294">
        <f t="shared" si="0"/>
        <v>3.2947774272695407E-2</v>
      </c>
      <c r="E8" s="120"/>
    </row>
    <row r="9" spans="1:9" ht="15.75" x14ac:dyDescent="0.25">
      <c r="A9" s="279">
        <v>2015</v>
      </c>
      <c r="B9" s="283">
        <v>3350</v>
      </c>
      <c r="C9" s="294">
        <f t="shared" si="0"/>
        <v>0.13674923651170681</v>
      </c>
      <c r="E9" s="120"/>
    </row>
    <row r="10" spans="1:9" ht="15.75" x14ac:dyDescent="0.25">
      <c r="A10" s="279">
        <v>2016</v>
      </c>
      <c r="B10" s="283">
        <v>3342</v>
      </c>
      <c r="C10" s="294">
        <f t="shared" si="0"/>
        <v>-2.3880597014925373E-3</v>
      </c>
      <c r="E10" s="120"/>
    </row>
    <row r="11" spans="1:9" ht="15.75" x14ac:dyDescent="0.25">
      <c r="A11" s="279">
        <v>2017</v>
      </c>
      <c r="B11" s="283">
        <v>3598</v>
      </c>
      <c r="C11" s="294">
        <f t="shared" si="0"/>
        <v>7.6600837821663673E-2</v>
      </c>
      <c r="E11" s="120"/>
    </row>
    <row r="12" spans="1:9" ht="15.75" x14ac:dyDescent="0.25">
      <c r="A12" s="279">
        <v>2018</v>
      </c>
      <c r="B12" s="283">
        <v>3548</v>
      </c>
      <c r="C12" s="294">
        <f t="shared" si="0"/>
        <v>-1.3896609227348526E-2</v>
      </c>
      <c r="E12" s="120"/>
    </row>
    <row r="13" spans="1:9" ht="15.75" x14ac:dyDescent="0.25">
      <c r="A13" s="279">
        <v>2019</v>
      </c>
      <c r="B13" s="283">
        <v>3790</v>
      </c>
      <c r="C13" s="294">
        <f t="shared" si="0"/>
        <v>6.8207440811724918E-2</v>
      </c>
      <c r="E13" s="120"/>
    </row>
    <row r="14" spans="1:9" ht="15.75" x14ac:dyDescent="0.25">
      <c r="A14" s="279">
        <v>2020</v>
      </c>
      <c r="B14" s="283">
        <v>4455</v>
      </c>
      <c r="C14" s="294">
        <f t="shared" si="0"/>
        <v>0.17546174142480211</v>
      </c>
      <c r="D14" s="1"/>
      <c r="E14" s="152"/>
      <c r="F14" s="1"/>
      <c r="G14" s="1"/>
      <c r="H14" s="1"/>
      <c r="I14" s="1"/>
    </row>
    <row r="15" spans="1:9" ht="15.75" x14ac:dyDescent="0.25">
      <c r="A15" s="279" t="s">
        <v>80</v>
      </c>
      <c r="B15" s="283">
        <v>3298</v>
      </c>
      <c r="C15" s="294"/>
      <c r="D15" s="153"/>
      <c r="E15" s="152"/>
      <c r="F15" s="153"/>
      <c r="G15" s="1"/>
      <c r="H15" s="1"/>
      <c r="I15" s="1"/>
    </row>
    <row r="16" spans="1:9" ht="25.5" customHeight="1" x14ac:dyDescent="0.25">
      <c r="A16" s="479" t="s">
        <v>159</v>
      </c>
      <c r="B16" s="479"/>
      <c r="C16" s="479"/>
      <c r="D16" s="154"/>
      <c r="E16" s="154"/>
      <c r="F16" s="154"/>
      <c r="G16" s="154"/>
    </row>
    <row r="17" spans="1:7" ht="26.25" customHeight="1" x14ac:dyDescent="0.25">
      <c r="A17" s="480" t="s">
        <v>5</v>
      </c>
      <c r="B17" s="480"/>
      <c r="C17" s="480"/>
      <c r="D17" s="83"/>
      <c r="E17" s="83"/>
      <c r="F17" s="83"/>
      <c r="G17" s="83"/>
    </row>
    <row r="18" spans="1:7" ht="24.75" customHeight="1" x14ac:dyDescent="0.25">
      <c r="A18" s="491" t="s">
        <v>366</v>
      </c>
      <c r="B18" s="491"/>
      <c r="C18" s="491"/>
      <c r="D18" s="151"/>
      <c r="E18" s="151"/>
      <c r="F18" s="151"/>
      <c r="G18" s="151"/>
    </row>
    <row r="20" spans="1:7" ht="31.5" x14ac:dyDescent="0.25">
      <c r="A20" s="286" t="s">
        <v>153</v>
      </c>
      <c r="B20" s="286" t="s">
        <v>154</v>
      </c>
    </row>
    <row r="21" spans="1:7" x14ac:dyDescent="0.25">
      <c r="A21" s="291">
        <v>3664</v>
      </c>
      <c r="B21" s="287">
        <f>B15/A21</f>
        <v>0.90010917030567683</v>
      </c>
    </row>
  </sheetData>
  <mergeCells count="5">
    <mergeCell ref="A1:G1"/>
    <mergeCell ref="A2:G2"/>
    <mergeCell ref="A16:C16"/>
    <mergeCell ref="A17:C17"/>
    <mergeCell ref="A18:C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No. Hab. J. CCSincelejo</vt:lpstr>
      <vt:lpstr>No. Hab x sexo J. CCSincelejo..</vt:lpstr>
      <vt:lpstr>No. Hab por edad</vt:lpstr>
      <vt:lpstr>No. Hab x Mpio J. CCS</vt:lpstr>
      <vt:lpstr>Naciminetos CCSincelejo.</vt:lpstr>
      <vt:lpstr>Naciminetos x sexo CCSincelejo.</vt:lpstr>
      <vt:lpstr>Defunciones Fetales CCSicnelejo</vt:lpstr>
      <vt:lpstr>Defunciones Fetales X Sexo CCS</vt:lpstr>
      <vt:lpstr>Defunciones No Fetales CCS</vt:lpstr>
      <vt:lpstr>Defun. No Fetales X Sexo CCS</vt:lpstr>
      <vt:lpstr>Def. No Fetales por Causas</vt:lpstr>
      <vt:lpstr>Valor Presupuesto Municipal </vt:lpstr>
      <vt:lpstr>Presupuesto Mpal. Educación</vt:lpstr>
      <vt:lpstr>Presupuesto Mpal. Salud</vt:lpstr>
      <vt:lpstr>Presupuesto Mpal. Funcionaminet</vt:lpstr>
      <vt:lpstr>Valor recaudo</vt:lpstr>
      <vt:lpstr>POBL E.A X SEXO</vt:lpstr>
      <vt:lpstr>N° DE PER OCUP X SEXO </vt:lpstr>
      <vt:lpstr>N° DE PER DESOCUP X SEXO  </vt:lpstr>
      <vt:lpstr>Instituciones (EPBM)</vt:lpstr>
      <vt:lpstr>Instituciones (EPBM) por Mpio</vt:lpstr>
      <vt:lpstr># Matricula (EPBM) CCS </vt:lpstr>
      <vt:lpstr>Instituciones E.S</vt:lpstr>
      <vt:lpstr>Matriculados (E.S) X IES CCS</vt:lpstr>
      <vt:lpstr>Matriculados (E.S) X MPIO</vt:lpstr>
      <vt:lpstr>Matriculados (E.S) X N. de Form</vt:lpstr>
      <vt:lpstr>CS, Clínicas y Hospitales</vt:lpstr>
      <vt:lpstr>No. Afiliados por regimen </vt:lpstr>
      <vt:lpstr>Afiliados por Regimen CCS</vt:lpstr>
      <vt:lpstr>No. de poteciales sufragentes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ServiciosEmpresarial</cp:lastModifiedBy>
  <dcterms:created xsi:type="dcterms:W3CDTF">2022-01-14T13:15:45Z</dcterms:created>
  <dcterms:modified xsi:type="dcterms:W3CDTF">2022-01-31T00:59:38Z</dcterms:modified>
</cp:coreProperties>
</file>